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Web\refdata\gas\vie\data\Fuel C of A's\"/>
    </mc:Choice>
  </mc:AlternateContent>
  <bookViews>
    <workbookView xWindow="0" yWindow="0" windowWidth="19200" windowHeight="6555"/>
  </bookViews>
  <sheets>
    <sheet name="Sheet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L27" i="1" l="1"/>
  <c r="I53" i="1" l="1"/>
  <c r="H23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<sst xmlns="http://schemas.openxmlformats.org/spreadsheetml/2006/main" count="245" uniqueCount="149">
  <si>
    <t>Seq. VI Lube Certification Fuel</t>
  </si>
  <si>
    <t>TEST</t>
  </si>
  <si>
    <t>METHOD</t>
  </si>
  <si>
    <t>UNITS</t>
  </si>
  <si>
    <t>Seq. VI Specs</t>
  </si>
  <si>
    <t>MIN</t>
  </si>
  <si>
    <t>TARGET</t>
  </si>
  <si>
    <t>MAX</t>
  </si>
  <si>
    <t>Distillation - IBP</t>
  </si>
  <si>
    <t>ASTM D86</t>
  </si>
  <si>
    <t>°C</t>
  </si>
  <si>
    <t>Distillation - EP</t>
  </si>
  <si>
    <t>Recovery</t>
  </si>
  <si>
    <t>vol %</t>
  </si>
  <si>
    <t>Report</t>
  </si>
  <si>
    <t>Residue</t>
  </si>
  <si>
    <t>Loss</t>
  </si>
  <si>
    <t>Gravity @ 60°F/60°F</t>
  </si>
  <si>
    <t>ASTM D4052</t>
  </si>
  <si>
    <t>°API</t>
  </si>
  <si>
    <t>Density @ 15° C</t>
  </si>
  <si>
    <t>kg/l</t>
  </si>
  <si>
    <t>Reid Vapor Pressure</t>
  </si>
  <si>
    <t>ASTM D5191</t>
  </si>
  <si>
    <t>kPa</t>
  </si>
  <si>
    <t xml:space="preserve">Carbon </t>
  </si>
  <si>
    <t>ASTM D3343</t>
  </si>
  <si>
    <t>wt fraction</t>
  </si>
  <si>
    <t>ASTM D5291</t>
  </si>
  <si>
    <t xml:space="preserve">Hydrogen </t>
  </si>
  <si>
    <t>Hydrogen/Carbon ratio</t>
  </si>
  <si>
    <t>mole/mole</t>
  </si>
  <si>
    <t>Oxygen*</t>
  </si>
  <si>
    <t>ASTM D4815</t>
  </si>
  <si>
    <t>wt %</t>
  </si>
  <si>
    <t>Oxygenates     Ethanol</t>
  </si>
  <si>
    <t>%</t>
  </si>
  <si>
    <t xml:space="preserve">                       MTBE</t>
  </si>
  <si>
    <t xml:space="preserve">                       ETBE</t>
  </si>
  <si>
    <t xml:space="preserve">                       Methanol</t>
  </si>
  <si>
    <t>Sulfur</t>
  </si>
  <si>
    <t>ASTM D5453</t>
  </si>
  <si>
    <t>mg/kg</t>
  </si>
  <si>
    <t>Benzene</t>
  </si>
  <si>
    <t>ASTM D3606</t>
  </si>
  <si>
    <t>Composition, aromatics</t>
  </si>
  <si>
    <t>ASTM D5769</t>
  </si>
  <si>
    <t>C6 aromatics (benzene)</t>
  </si>
  <si>
    <t>C7 aromatics (toluene)</t>
  </si>
  <si>
    <t>C8 aromatics</t>
  </si>
  <si>
    <t xml:space="preserve">C9 aromatics  </t>
  </si>
  <si>
    <t>C10+ aromatics</t>
  </si>
  <si>
    <t>Composition, olefins</t>
  </si>
  <si>
    <t>ASTM D6550</t>
  </si>
  <si>
    <t>wt%</t>
  </si>
  <si>
    <t>Lead*</t>
  </si>
  <si>
    <t>ASTM D3237</t>
  </si>
  <si>
    <t>mg/l</t>
  </si>
  <si>
    <t>Manganese*</t>
  </si>
  <si>
    <t>ASTM D3831</t>
  </si>
  <si>
    <t>g/gal</t>
  </si>
  <si>
    <t>Phosphorus*</t>
  </si>
  <si>
    <t>ASTM D3231</t>
  </si>
  <si>
    <t>Silicon *</t>
  </si>
  <si>
    <t>ASTM D5185</t>
  </si>
  <si>
    <t>Particulate matter</t>
  </si>
  <si>
    <t>ASTM D5452</t>
  </si>
  <si>
    <t>Oxidation Stability</t>
  </si>
  <si>
    <t>ASTM D525</t>
  </si>
  <si>
    <t>minutes</t>
  </si>
  <si>
    <t>Copper Corrosion</t>
  </si>
  <si>
    <t>ASTM D130</t>
  </si>
  <si>
    <t>Gum content, washed</t>
  </si>
  <si>
    <t>ASTM D381</t>
  </si>
  <si>
    <t>mg/100mls</t>
  </si>
  <si>
    <t>Gum content, unwashed</t>
  </si>
  <si>
    <t>Research Octane Number</t>
  </si>
  <si>
    <t>ASTM D2699</t>
  </si>
  <si>
    <t>Motor Octane Number</t>
  </si>
  <si>
    <t>ASTM D2700</t>
  </si>
  <si>
    <t>R+M/2</t>
  </si>
  <si>
    <t>D2699/2700</t>
  </si>
  <si>
    <t>Sensitivity</t>
  </si>
  <si>
    <t>Net Heating Value, btu/lb</t>
  </si>
  <si>
    <t>ASTM D3338</t>
  </si>
  <si>
    <t>btu/lb</t>
  </si>
  <si>
    <t>Gross Heating Value, btu/lb</t>
  </si>
  <si>
    <t>ASTM D240</t>
  </si>
  <si>
    <t>Water and Sediment</t>
  </si>
  <si>
    <t>ASTM D2709</t>
  </si>
  <si>
    <t>vol%</t>
  </si>
  <si>
    <t>Color **</t>
  </si>
  <si>
    <t>VISUAL</t>
  </si>
  <si>
    <t>1.75 ptb</t>
  </si>
  <si>
    <t>Red</t>
  </si>
  <si>
    <t>Top Tier Additive***</t>
  </si>
  <si>
    <t>69.3 ptb</t>
  </si>
  <si>
    <t>Haltermann</t>
  </si>
  <si>
    <t>Afton</t>
  </si>
  <si>
    <t>(outsourced)</t>
  </si>
  <si>
    <t>Intertek</t>
  </si>
  <si>
    <t>Lubrizol</t>
  </si>
  <si>
    <t>Swri</t>
  </si>
  <si>
    <t>ExxonMobil</t>
  </si>
  <si>
    <r>
      <rPr>
        <sz val="10.5"/>
        <rFont val="Times New Roman"/>
        <family val="1"/>
      </rPr>
      <t>&lt;0.01</t>
    </r>
  </si>
  <si>
    <t>1A</t>
  </si>
  <si>
    <t>&lt;0.02</t>
  </si>
  <si>
    <t>&lt;0.1</t>
  </si>
  <si>
    <t>&lt;1.0</t>
  </si>
  <si>
    <t>&lt;0.1 g/USG</t>
  </si>
  <si>
    <t>&lt;0.0009</t>
  </si>
  <si>
    <t>&lt;0.211</t>
  </si>
  <si>
    <t>&lt;0.20</t>
  </si>
  <si>
    <t>960+</t>
  </si>
  <si>
    <t>&lt;0.5</t>
  </si>
  <si>
    <t>&lt;0.01</t>
  </si>
  <si>
    <t>0.74213</t>
  </si>
  <si>
    <t>**IAR Method for Distillation D2887</t>
  </si>
  <si>
    <t>BLANK VALUES WERE NOT REPORTED</t>
  </si>
  <si>
    <t>59.0900</t>
  </si>
  <si>
    <t>62.40</t>
  </si>
  <si>
    <t>19761</t>
  </si>
  <si>
    <t>18965</t>
  </si>
  <si>
    <t>88.7000</t>
  </si>
  <si>
    <t>97.0000</t>
  </si>
  <si>
    <t>&gt;1000</t>
  </si>
  <si>
    <t>2.9</t>
  </si>
  <si>
    <t>&lt;0.0001**</t>
  </si>
  <si>
    <t>** IAR used ICP</t>
  </si>
  <si>
    <t>1a</t>
  </si>
  <si>
    <t>8.88***</t>
  </si>
  <si>
    <t>*** Reported Dry Vapor</t>
  </si>
  <si>
    <t>&lt;0.2</t>
  </si>
  <si>
    <t>2.47****</t>
  </si>
  <si>
    <t>**** Sulfur by UV D5453</t>
  </si>
  <si>
    <t>&lt;0.001</t>
  </si>
  <si>
    <t>clear no color</t>
  </si>
  <si>
    <t>56.52***</t>
  </si>
  <si>
    <t>Not Avail</t>
  </si>
  <si>
    <t>&lt; 0.2</t>
  </si>
  <si>
    <t>&lt; 0.264</t>
  </si>
  <si>
    <t>&lt; 0.00076</t>
  </si>
  <si>
    <t>&lt;0.005</t>
  </si>
  <si>
    <t>Clear</t>
  </si>
  <si>
    <t>L3.0</t>
  </si>
  <si>
    <t>CLEAR</t>
  </si>
  <si>
    <t>(32.5) 26</t>
  </si>
  <si>
    <t>(34.5) 32.5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</si>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</sst>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b/>
      <sz val="10"/>
      <color rgb="FFC00000"/>
      <name val="Arial"/>
      <family val="2"/>
    </font>
    <font>
      <sz val="10.5"/>
      <color rgb="FF000000"/>
      <name val="Times New Roman"/>
      <family val="2"/>
    </font>
    <font>
      <sz val="10.5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3" fillId="0" borderId="0"/>
  </cellStyleXfs>
  <cellXfs count="154">
    <xf numFmtId="0" fontId="0" fillId="0" borderId="0" xfId="0"/>
    <xf numFmtId="0" fontId="2" fillId="0" borderId="0" xfId="1" applyFont="1" applyBorder="1" applyAlignment="1">
      <alignment horizontal="left" vertical="center"/>
    </xf>
    <xf numFmtId="0" fontId="3" fillId="0" borderId="0" xfId="1" applyFont="1" applyBorder="1"/>
    <xf numFmtId="0" fontId="1" fillId="0" borderId="0" xfId="1" applyFont="1"/>
    <xf numFmtId="0" fontId="2" fillId="0" borderId="0" xfId="2" applyFont="1" applyBorder="1" applyAlignment="1">
      <alignment horizontal="right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0" fontId="1" fillId="0" borderId="9" xfId="1" applyFont="1" applyBorder="1" applyAlignment="1">
      <alignment horizontal="left"/>
    </xf>
    <xf numFmtId="0" fontId="1" fillId="0" borderId="10" xfId="2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164" fontId="1" fillId="0" borderId="3" xfId="2" applyNumberFormat="1" applyFont="1" applyBorder="1" applyAlignment="1">
      <alignment horizontal="center" vertical="center"/>
    </xf>
    <xf numFmtId="164" fontId="1" fillId="0" borderId="11" xfId="2" applyNumberFormat="1" applyFont="1" applyBorder="1" applyAlignment="1">
      <alignment horizontal="center" vertical="center"/>
    </xf>
    <xf numFmtId="9" fontId="1" fillId="0" borderId="10" xfId="1" applyNumberFormat="1" applyFont="1" applyBorder="1" applyAlignment="1">
      <alignment horizontal="left" vertical="center"/>
    </xf>
    <xf numFmtId="1" fontId="1" fillId="0" borderId="9" xfId="1" applyNumberFormat="1" applyFont="1" applyBorder="1" applyAlignment="1">
      <alignment horizontal="left" vertical="center"/>
    </xf>
    <xf numFmtId="164" fontId="1" fillId="0" borderId="12" xfId="2" applyNumberFormat="1" applyFont="1" applyBorder="1" applyAlignment="1">
      <alignment horizontal="center" vertical="center"/>
    </xf>
    <xf numFmtId="164" fontId="1" fillId="0" borderId="0" xfId="2" applyNumberFormat="1" applyFont="1" applyBorder="1" applyAlignment="1">
      <alignment horizontal="center" vertical="center"/>
    </xf>
    <xf numFmtId="164" fontId="1" fillId="0" borderId="9" xfId="2" applyNumberFormat="1" applyFont="1" applyBorder="1" applyAlignment="1">
      <alignment horizontal="center" vertical="center"/>
    </xf>
    <xf numFmtId="0" fontId="1" fillId="0" borderId="9" xfId="1" applyFont="1" applyBorder="1" applyAlignment="1">
      <alignment horizontal="left" vertical="center"/>
    </xf>
    <xf numFmtId="0" fontId="1" fillId="0" borderId="13" xfId="1" applyFont="1" applyBorder="1" applyAlignment="1">
      <alignment horizontal="left" vertical="center"/>
    </xf>
    <xf numFmtId="0" fontId="1" fillId="0" borderId="14" xfId="1" applyFont="1" applyBorder="1" applyAlignment="1">
      <alignment horizontal="left" vertical="center"/>
    </xf>
    <xf numFmtId="0" fontId="1" fillId="0" borderId="13" xfId="2" applyFont="1" applyBorder="1" applyAlignment="1">
      <alignment horizontal="center" vertical="center"/>
    </xf>
    <xf numFmtId="164" fontId="1" fillId="0" borderId="15" xfId="2" applyNumberFormat="1" applyFont="1" applyBorder="1" applyAlignment="1">
      <alignment horizontal="center" vertical="center"/>
    </xf>
    <xf numFmtId="164" fontId="1" fillId="0" borderId="16" xfId="2" applyNumberFormat="1" applyFont="1" applyBorder="1" applyAlignment="1">
      <alignment horizontal="center" vertical="center"/>
    </xf>
    <xf numFmtId="164" fontId="1" fillId="0" borderId="14" xfId="2" applyNumberFormat="1" applyFont="1" applyBorder="1" applyAlignment="1">
      <alignment horizontal="center" vertical="center"/>
    </xf>
    <xf numFmtId="0" fontId="1" fillId="0" borderId="17" xfId="1" applyFont="1" applyBorder="1" applyAlignment="1">
      <alignment horizontal="left" vertical="center"/>
    </xf>
    <xf numFmtId="0" fontId="1" fillId="0" borderId="18" xfId="1" applyFont="1" applyBorder="1" applyAlignment="1">
      <alignment horizontal="left"/>
    </xf>
    <xf numFmtId="0" fontId="1" fillId="0" borderId="19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left" vertical="center"/>
    </xf>
    <xf numFmtId="0" fontId="1" fillId="0" borderId="0" xfId="1" applyFont="1" applyBorder="1" applyAlignment="1">
      <alignment horizontal="left"/>
    </xf>
    <xf numFmtId="0" fontId="1" fillId="0" borderId="12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6" xfId="1" applyFont="1" applyBorder="1" applyAlignment="1">
      <alignment horizontal="left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20" xfId="1" applyFont="1" applyBorder="1" applyAlignment="1">
      <alignment horizontal="left"/>
    </xf>
    <xf numFmtId="0" fontId="1" fillId="0" borderId="17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165" fontId="1" fillId="0" borderId="12" xfId="1" applyNumberFormat="1" applyFont="1" applyBorder="1" applyAlignment="1">
      <alignment horizontal="center" vertical="center"/>
    </xf>
    <xf numFmtId="165" fontId="1" fillId="0" borderId="0" xfId="1" applyNumberFormat="1" applyFont="1" applyBorder="1" applyAlignment="1">
      <alignment horizontal="center" vertical="center"/>
    </xf>
    <xf numFmtId="165" fontId="1" fillId="0" borderId="9" xfId="1" applyNumberFormat="1" applyFont="1" applyBorder="1" applyAlignment="1">
      <alignment horizontal="center" vertical="center"/>
    </xf>
    <xf numFmtId="0" fontId="1" fillId="0" borderId="14" xfId="1" applyFont="1" applyBorder="1" applyAlignment="1">
      <alignment horizontal="left"/>
    </xf>
    <xf numFmtId="164" fontId="1" fillId="0" borderId="15" xfId="1" applyNumberFormat="1" applyFont="1" applyBorder="1" applyAlignment="1">
      <alignment horizontal="center" vertical="center"/>
    </xf>
    <xf numFmtId="164" fontId="1" fillId="0" borderId="16" xfId="1" applyNumberFormat="1" applyFont="1" applyBorder="1" applyAlignment="1">
      <alignment horizontal="center" vertical="center"/>
    </xf>
    <xf numFmtId="164" fontId="1" fillId="0" borderId="14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166" fontId="5" fillId="0" borderId="9" xfId="2" applyNumberFormat="1" applyFont="1" applyBorder="1" applyAlignment="1">
      <alignment horizontal="center" vertical="center"/>
    </xf>
    <xf numFmtId="165" fontId="5" fillId="0" borderId="9" xfId="2" applyNumberFormat="1" applyFont="1" applyBorder="1" applyAlignment="1">
      <alignment horizontal="center" vertical="center"/>
    </xf>
    <xf numFmtId="2" fontId="1" fillId="0" borderId="9" xfId="1" applyNumberFormat="1" applyFont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/>
    </xf>
    <xf numFmtId="0" fontId="2" fillId="0" borderId="10" xfId="2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2" fontId="2" fillId="0" borderId="9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164" fontId="1" fillId="0" borderId="9" xfId="1" applyNumberFormat="1" applyFont="1" applyBorder="1" applyAlignment="1">
      <alignment horizontal="center" vertical="center"/>
    </xf>
    <xf numFmtId="164" fontId="1" fillId="0" borderId="12" xfId="1" applyNumberFormat="1" applyFont="1" applyBorder="1" applyAlignment="1">
      <alignment horizontal="center" vertical="center"/>
    </xf>
    <xf numFmtId="0" fontId="1" fillId="0" borderId="0" xfId="2" applyFont="1" applyBorder="1" applyAlignment="1">
      <alignment horizontal="left"/>
    </xf>
    <xf numFmtId="2" fontId="5" fillId="0" borderId="9" xfId="2" applyNumberFormat="1" applyFont="1" applyBorder="1" applyAlignment="1">
      <alignment horizontal="center" vertical="center"/>
    </xf>
    <xf numFmtId="0" fontId="1" fillId="0" borderId="6" xfId="1" applyFont="1" applyBorder="1" applyAlignment="1">
      <alignment horizontal="left" vertical="center" indent="1"/>
    </xf>
    <xf numFmtId="0" fontId="1" fillId="0" borderId="21" xfId="1" applyFont="1" applyBorder="1" applyAlignment="1">
      <alignment horizontal="left"/>
    </xf>
    <xf numFmtId="0" fontId="1" fillId="0" borderId="6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2" fontId="5" fillId="0" borderId="22" xfId="2" applyNumberFormat="1" applyFont="1" applyBorder="1" applyAlignment="1">
      <alignment horizontal="center" vertical="center"/>
    </xf>
    <xf numFmtId="0" fontId="1" fillId="0" borderId="10" xfId="1" applyFont="1" applyFill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164" fontId="7" fillId="0" borderId="23" xfId="0" applyNumberFormat="1" applyFont="1" applyFill="1" applyBorder="1" applyAlignment="1">
      <alignment horizontal="center" vertical="top" shrinkToFit="1"/>
    </xf>
    <xf numFmtId="164" fontId="7" fillId="0" borderId="24" xfId="0" applyNumberFormat="1" applyFont="1" applyFill="1" applyBorder="1" applyAlignment="1">
      <alignment horizontal="center" vertical="top" shrinkToFit="1"/>
    </xf>
    <xf numFmtId="164" fontId="7" fillId="0" borderId="25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/>
    <xf numFmtId="1" fontId="10" fillId="0" borderId="0" xfId="0" applyNumberFormat="1" applyFont="1" applyFill="1" applyBorder="1" applyAlignment="1">
      <alignment horizontal="center" vertical="top" shrinkToFit="1"/>
    </xf>
    <xf numFmtId="164" fontId="10" fillId="0" borderId="0" xfId="0" applyNumberFormat="1" applyFont="1" applyFill="1" applyBorder="1" applyAlignment="1">
      <alignment horizontal="right" vertical="top" indent="1" shrinkToFit="1"/>
    </xf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top" wrapText="1" indent="3"/>
    </xf>
    <xf numFmtId="2" fontId="10" fillId="0" borderId="0" xfId="0" applyNumberFormat="1" applyFont="1" applyFill="1" applyBorder="1" applyAlignment="1">
      <alignment horizontal="center" vertical="top" shrinkToFit="1"/>
    </xf>
    <xf numFmtId="164" fontId="10" fillId="0" borderId="0" xfId="0" applyNumberFormat="1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shrinkToFit="1"/>
    </xf>
    <xf numFmtId="164" fontId="7" fillId="0" borderId="0" xfId="0" applyNumberFormat="1" applyFont="1" applyFill="1" applyBorder="1" applyAlignment="1">
      <alignment horizontal="center" vertical="top" shrinkToFit="1"/>
    </xf>
    <xf numFmtId="164" fontId="11" fillId="0" borderId="0" xfId="0" applyNumberFormat="1" applyFont="1" applyFill="1" applyBorder="1" applyAlignment="1">
      <alignment horizontal="left" vertical="top" indent="2" shrinkToFit="1"/>
    </xf>
    <xf numFmtId="164" fontId="11" fillId="0" borderId="16" xfId="0" applyNumberFormat="1" applyFont="1" applyFill="1" applyBorder="1" applyAlignment="1">
      <alignment horizontal="left" vertical="top" indent="2" shrinkToFit="1"/>
    </xf>
    <xf numFmtId="166" fontId="11" fillId="0" borderId="0" xfId="0" applyNumberFormat="1" applyFont="1" applyFill="1" applyBorder="1" applyAlignment="1">
      <alignment horizontal="left" vertical="top" indent="2" shrinkToFi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7" fillId="0" borderId="29" xfId="0" applyNumberFormat="1" applyFont="1" applyFill="1" applyBorder="1" applyAlignment="1">
      <alignment horizontal="center" vertical="top" shrinkToFit="1"/>
    </xf>
    <xf numFmtId="164" fontId="7" fillId="0" borderId="10" xfId="0" applyNumberFormat="1" applyFont="1" applyFill="1" applyBorder="1" applyAlignment="1">
      <alignment horizontal="center" vertical="top" shrinkToFit="1"/>
    </xf>
    <xf numFmtId="164" fontId="7" fillId="0" borderId="30" xfId="0" applyNumberFormat="1" applyFont="1" applyFill="1" applyBorder="1" applyAlignment="1">
      <alignment horizontal="center" vertical="top" shrinkToFit="1"/>
    </xf>
    <xf numFmtId="165" fontId="7" fillId="0" borderId="10" xfId="0" applyNumberFormat="1" applyFont="1" applyFill="1" applyBorder="1" applyAlignment="1">
      <alignment horizontal="center" vertical="top" shrinkToFit="1"/>
    </xf>
    <xf numFmtId="0" fontId="0" fillId="0" borderId="10" xfId="0" applyBorder="1"/>
    <xf numFmtId="0" fontId="8" fillId="0" borderId="29" xfId="0" applyFont="1" applyFill="1" applyBorder="1" applyAlignment="1">
      <alignment horizontal="center" vertical="top" wrapText="1"/>
    </xf>
    <xf numFmtId="0" fontId="1" fillId="0" borderId="10" xfId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0" fontId="0" fillId="0" borderId="31" xfId="0" applyBorder="1"/>
    <xf numFmtId="164" fontId="11" fillId="0" borderId="32" xfId="0" applyNumberFormat="1" applyFont="1" applyFill="1" applyBorder="1" applyAlignment="1">
      <alignment horizontal="left" vertical="top" indent="2" shrinkToFit="1"/>
    </xf>
    <xf numFmtId="1" fontId="13" fillId="0" borderId="26" xfId="3" applyNumberFormat="1" applyFont="1" applyBorder="1" applyAlignment="1">
      <alignment horizontal="center"/>
    </xf>
    <xf numFmtId="1" fontId="13" fillId="0" borderId="27" xfId="3" applyNumberFormat="1" applyFont="1" applyBorder="1" applyAlignment="1">
      <alignment horizontal="center"/>
    </xf>
    <xf numFmtId="1" fontId="13" fillId="0" borderId="28" xfId="3" applyNumberFormat="1" applyFont="1" applyBorder="1" applyAlignment="1">
      <alignment horizontal="center"/>
    </xf>
    <xf numFmtId="0" fontId="13" fillId="0" borderId="26" xfId="3" applyFont="1" applyBorder="1" applyAlignment="1">
      <alignment horizontal="center"/>
    </xf>
    <xf numFmtId="0" fontId="13" fillId="0" borderId="27" xfId="3" applyFont="1" applyBorder="1" applyAlignment="1">
      <alignment horizontal="center"/>
    </xf>
    <xf numFmtId="0" fontId="0" fillId="0" borderId="28" xfId="0" applyBorder="1"/>
    <xf numFmtId="164" fontId="13" fillId="0" borderId="26" xfId="3" applyNumberFormat="1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33" xfId="0" applyBorder="1"/>
    <xf numFmtId="0" fontId="0" fillId="0" borderId="35" xfId="0" applyBorder="1"/>
    <xf numFmtId="0" fontId="0" fillId="0" borderId="27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165" fontId="0" fillId="0" borderId="28" xfId="0" applyNumberForma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left" vertical="top" indent="2" shrinkToFit="1"/>
    </xf>
    <xf numFmtId="164" fontId="11" fillId="0" borderId="10" xfId="0" applyNumberFormat="1" applyFont="1" applyFill="1" applyBorder="1" applyAlignment="1">
      <alignment horizontal="left" vertical="top" indent="2" shrinkToFit="1"/>
    </xf>
    <xf numFmtId="0" fontId="12" fillId="0" borderId="10" xfId="0" applyFont="1" applyFill="1" applyBorder="1" applyAlignment="1">
      <alignment horizontal="left" vertical="top"/>
    </xf>
    <xf numFmtId="0" fontId="0" fillId="0" borderId="6" xfId="0" applyBorder="1"/>
    <xf numFmtId="1" fontId="7" fillId="0" borderId="10" xfId="0" applyNumberFormat="1" applyFont="1" applyFill="1" applyBorder="1" applyAlignment="1">
      <alignment horizontal="center" vertical="top" shrinkToFit="1"/>
    </xf>
    <xf numFmtId="0" fontId="0" fillId="0" borderId="2" xfId="0" applyBorder="1"/>
    <xf numFmtId="0" fontId="14" fillId="0" borderId="36" xfId="3" applyFont="1" applyBorder="1" applyAlignment="1">
      <alignment horizontal="center"/>
    </xf>
    <xf numFmtId="0" fontId="13" fillId="0" borderId="36" xfId="3" applyFont="1" applyBorder="1" applyAlignment="1">
      <alignment horizontal="center"/>
    </xf>
    <xf numFmtId="0" fontId="0" fillId="0" borderId="36" xfId="0" applyBorder="1"/>
    <xf numFmtId="0" fontId="13" fillId="0" borderId="36" xfId="3" applyBorder="1" applyAlignment="1">
      <alignment horizontal="center"/>
    </xf>
    <xf numFmtId="164" fontId="13" fillId="0" borderId="36" xfId="3" applyNumberFormat="1" applyBorder="1" applyAlignment="1">
      <alignment horizontal="center"/>
    </xf>
    <xf numFmtId="0" fontId="14" fillId="2" borderId="36" xfId="3" applyFont="1" applyFill="1" applyBorder="1" applyAlignment="1">
      <alignment horizontal="center"/>
    </xf>
    <xf numFmtId="164" fontId="13" fillId="0" borderId="36" xfId="3" applyNumberFormat="1" applyFont="1" applyBorder="1" applyAlignment="1">
      <alignment horizontal="center"/>
    </xf>
    <xf numFmtId="164" fontId="14" fillId="0" borderId="36" xfId="3" applyNumberFormat="1" applyFont="1" applyBorder="1" applyAlignment="1">
      <alignment horizontal="center"/>
    </xf>
    <xf numFmtId="0" fontId="13" fillId="0" borderId="36" xfId="3" applyFont="1" applyBorder="1" applyAlignment="1">
      <alignment horizontal="center" shrinkToFi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34" xfId="0" applyFill="1" applyBorder="1"/>
    <xf numFmtId="0" fontId="0" fillId="0" borderId="33" xfId="0" applyFill="1" applyBorder="1"/>
    <xf numFmtId="0" fontId="0" fillId="0" borderId="28" xfId="0" applyFill="1" applyBorder="1"/>
    <xf numFmtId="1" fontId="15" fillId="0" borderId="0" xfId="0" applyNumberFormat="1" applyFont="1" applyFill="1" applyBorder="1" applyAlignment="1">
      <alignment horizontal="center" vertical="top" shrinkToFit="1"/>
    </xf>
    <xf numFmtId="166" fontId="15" fillId="0" borderId="0" xfId="0" applyNumberFormat="1" applyFont="1" applyFill="1" applyBorder="1" applyAlignment="1">
      <alignment horizontal="center" vertical="top" shrinkToFit="1"/>
    </xf>
  </cellXfs>
  <cellStyles count="4">
    <cellStyle name="Normal" xfId="0" builtinId="0"/>
    <cellStyle name="Normal 2" xfId="3"/>
    <cellStyle name="Normal_CA-Gas" xfId="1"/>
    <cellStyle name="Normal_CA-Gas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abSelected="1" topLeftCell="B25" zoomScale="101" zoomScaleNormal="100" workbookViewId="0">
      <selection activeCell="F1" sqref="F1:F1048576"/>
    </sheetView>
  </sheetViews>
  <sheetFormatPr defaultRowHeight="15" x14ac:dyDescent="0.25"/>
  <cols>
    <col min="1" max="1" width="20.85546875" customWidth="1"/>
    <col min="2" max="2" width="13" customWidth="1"/>
    <col min="3" max="3" width="8.5703125" customWidth="1"/>
    <col min="6" max="6" width="9.140625" customWidth="1"/>
    <col min="7" max="7" width="14.140625" customWidth="1"/>
    <col min="8" max="8" width="8.7109375" customWidth="1"/>
    <col min="10" max="10" width="8.140625" customWidth="1"/>
    <col min="11" max="11" width="9.140625" customWidth="1"/>
  </cols>
  <sheetData>
    <row r="1" spans="1:28" x14ac:dyDescent="0.25">
      <c r="A1" s="1"/>
      <c r="B1" s="2" t="s">
        <v>0</v>
      </c>
      <c r="C1" s="2"/>
      <c r="D1" s="2"/>
      <c r="E1" s="3"/>
      <c r="F1" s="4"/>
      <c r="H1" t="s">
        <v>99</v>
      </c>
      <c r="L1" t="s">
        <v>99</v>
      </c>
    </row>
    <row r="2" spans="1:28" ht="15.75" thickBot="1" x14ac:dyDescent="0.3">
      <c r="A2" s="1"/>
      <c r="B2" s="2"/>
      <c r="C2" s="2"/>
      <c r="D2" s="2"/>
      <c r="E2" s="3"/>
      <c r="F2" s="4"/>
      <c r="G2" t="s">
        <v>97</v>
      </c>
      <c r="H2" t="s">
        <v>98</v>
      </c>
      <c r="I2" t="s">
        <v>100</v>
      </c>
      <c r="J2" t="s">
        <v>101</v>
      </c>
      <c r="K2" t="s">
        <v>102</v>
      </c>
      <c r="L2" t="s">
        <v>103</v>
      </c>
    </row>
    <row r="3" spans="1:28" ht="15.75" thickBot="1" x14ac:dyDescent="0.3">
      <c r="A3" s="5" t="s">
        <v>1</v>
      </c>
      <c r="B3" s="6" t="s">
        <v>2</v>
      </c>
      <c r="C3" s="6" t="s">
        <v>3</v>
      </c>
      <c r="D3" s="7"/>
      <c r="E3" s="7" t="s">
        <v>4</v>
      </c>
      <c r="F3" s="8"/>
    </row>
    <row r="4" spans="1:28" ht="15.75" thickBot="1" x14ac:dyDescent="0.3">
      <c r="A4" s="9"/>
      <c r="B4" s="10"/>
      <c r="C4" s="10"/>
      <c r="D4" s="11" t="s">
        <v>5</v>
      </c>
      <c r="E4" s="11" t="s">
        <v>6</v>
      </c>
      <c r="F4" s="12" t="s">
        <v>7</v>
      </c>
      <c r="I4" s="123"/>
    </row>
    <row r="5" spans="1:28" x14ac:dyDescent="0.25">
      <c r="A5" s="13" t="s">
        <v>8</v>
      </c>
      <c r="B5" s="14" t="s">
        <v>9</v>
      </c>
      <c r="C5" s="15" t="s">
        <v>10</v>
      </c>
      <c r="D5" s="16">
        <v>23.9</v>
      </c>
      <c r="E5" s="17"/>
      <c r="F5" s="18">
        <v>35</v>
      </c>
      <c r="G5" s="82">
        <v>29.9</v>
      </c>
      <c r="H5" s="113">
        <f>CONVERT(86.2,"F","C")</f>
        <v>30.111111111111111</v>
      </c>
      <c r="I5" s="149">
        <v>34</v>
      </c>
      <c r="J5" s="100">
        <v>29.5</v>
      </c>
      <c r="K5" s="114">
        <v>30.722222222222221</v>
      </c>
      <c r="L5" s="100">
        <v>32.200000000000003</v>
      </c>
      <c r="T5" s="152"/>
      <c r="U5" s="152"/>
      <c r="V5" s="152"/>
      <c r="W5" s="152"/>
      <c r="X5" s="152"/>
      <c r="Y5" s="152"/>
      <c r="Z5" s="152"/>
      <c r="AA5" s="152"/>
      <c r="AB5" s="152"/>
    </row>
    <row r="6" spans="1:28" x14ac:dyDescent="0.25">
      <c r="A6" s="19">
        <v>0.05</v>
      </c>
      <c r="B6" s="20"/>
      <c r="C6" s="15" t="s">
        <v>10</v>
      </c>
      <c r="D6" s="21"/>
      <c r="E6" s="22"/>
      <c r="F6" s="23"/>
      <c r="G6" s="83">
        <v>43.5</v>
      </c>
      <c r="H6" s="97">
        <f>CONVERT(110,"F","C")</f>
        <v>43.333333333333336</v>
      </c>
      <c r="I6" s="150">
        <v>43</v>
      </c>
      <c r="J6" s="101">
        <v>44.5</v>
      </c>
      <c r="K6" s="115">
        <v>44</v>
      </c>
      <c r="L6" s="101">
        <v>43.9</v>
      </c>
      <c r="T6" s="152"/>
      <c r="U6" s="152"/>
      <c r="V6" s="152"/>
      <c r="W6" s="152"/>
      <c r="X6" s="152"/>
      <c r="Y6" s="152"/>
      <c r="Z6" s="152"/>
      <c r="AA6" s="152"/>
      <c r="AB6" s="152"/>
    </row>
    <row r="7" spans="1:28" x14ac:dyDescent="0.25">
      <c r="A7" s="19">
        <v>0.1</v>
      </c>
      <c r="B7" s="20"/>
      <c r="C7" s="15" t="s">
        <v>10</v>
      </c>
      <c r="D7" s="21">
        <v>48.9</v>
      </c>
      <c r="E7" s="22"/>
      <c r="F7" s="23">
        <v>57.2</v>
      </c>
      <c r="G7" s="83">
        <v>50.3</v>
      </c>
      <c r="H7" s="97">
        <f>CONVERT(122.2,"F","C")</f>
        <v>50.111111111111114</v>
      </c>
      <c r="I7" s="150">
        <v>51</v>
      </c>
      <c r="J7" s="101">
        <v>50.9</v>
      </c>
      <c r="K7" s="115">
        <v>50.611111111111114</v>
      </c>
      <c r="L7" s="101">
        <v>50.6</v>
      </c>
      <c r="T7" s="152"/>
      <c r="U7" s="152"/>
      <c r="V7" s="152"/>
      <c r="W7" s="152"/>
      <c r="X7" s="152"/>
      <c r="Y7" s="152"/>
      <c r="Z7" s="152"/>
      <c r="AA7" s="152"/>
      <c r="AB7" s="152"/>
    </row>
    <row r="8" spans="1:28" x14ac:dyDescent="0.25">
      <c r="A8" s="19">
        <v>0.2</v>
      </c>
      <c r="B8" s="24"/>
      <c r="C8" s="15" t="s">
        <v>10</v>
      </c>
      <c r="D8" s="21"/>
      <c r="E8" s="22"/>
      <c r="F8" s="23"/>
      <c r="G8" s="83">
        <v>60.4</v>
      </c>
      <c r="H8" s="97">
        <f>CONVERT(140.8,"F","C")</f>
        <v>60.44444444444445</v>
      </c>
      <c r="I8" s="150">
        <v>62</v>
      </c>
      <c r="J8" s="101">
        <v>60.7</v>
      </c>
      <c r="K8" s="115">
        <v>60.666666666666664</v>
      </c>
      <c r="L8" s="101">
        <v>60.6</v>
      </c>
      <c r="T8" s="152"/>
      <c r="U8" s="152"/>
      <c r="V8" s="152"/>
      <c r="W8" s="152"/>
      <c r="X8" s="152"/>
      <c r="Y8" s="152"/>
      <c r="Z8" s="152"/>
      <c r="AA8" s="152"/>
      <c r="AB8" s="152"/>
    </row>
    <row r="9" spans="1:28" x14ac:dyDescent="0.25">
      <c r="A9" s="19">
        <v>0.3</v>
      </c>
      <c r="B9" s="24"/>
      <c r="C9" s="15" t="s">
        <v>10</v>
      </c>
      <c r="D9" s="21"/>
      <c r="E9" s="22"/>
      <c r="F9" s="23"/>
      <c r="G9" s="83">
        <v>72.099999999999994</v>
      </c>
      <c r="H9" s="97">
        <f>CONVERT(161.6,"F","C")</f>
        <v>72</v>
      </c>
      <c r="I9" s="150">
        <v>73</v>
      </c>
      <c r="J9" s="101">
        <v>72.2</v>
      </c>
      <c r="K9" s="115">
        <v>72.277777777777771</v>
      </c>
      <c r="L9" s="101">
        <v>71.7</v>
      </c>
      <c r="T9" s="152"/>
      <c r="U9" s="152"/>
      <c r="V9" s="152"/>
      <c r="W9" s="152"/>
      <c r="X9" s="152"/>
      <c r="Y9" s="152"/>
      <c r="Z9" s="152"/>
      <c r="AA9" s="152"/>
      <c r="AB9" s="152"/>
    </row>
    <row r="10" spans="1:28" x14ac:dyDescent="0.25">
      <c r="A10" s="19">
        <v>0.4</v>
      </c>
      <c r="B10" s="24"/>
      <c r="C10" s="15" t="s">
        <v>10</v>
      </c>
      <c r="D10" s="21"/>
      <c r="E10" s="22"/>
      <c r="F10" s="23"/>
      <c r="G10" s="83">
        <v>87.7</v>
      </c>
      <c r="H10" s="97">
        <f>CONVERT(189.5,"F","C")</f>
        <v>87.5</v>
      </c>
      <c r="I10" s="150">
        <v>89</v>
      </c>
      <c r="J10" s="101">
        <v>87.6</v>
      </c>
      <c r="K10" s="115">
        <v>87.666666666666671</v>
      </c>
      <c r="L10" s="101">
        <v>87.2</v>
      </c>
      <c r="T10" s="152"/>
      <c r="U10" s="152"/>
      <c r="V10" s="152"/>
      <c r="W10" s="152"/>
      <c r="X10" s="152"/>
      <c r="Y10" s="152"/>
      <c r="Z10" s="152"/>
      <c r="AA10" s="152"/>
      <c r="AB10" s="152"/>
    </row>
    <row r="11" spans="1:28" x14ac:dyDescent="0.25">
      <c r="A11" s="19">
        <v>0.5</v>
      </c>
      <c r="B11" s="24"/>
      <c r="C11" s="15" t="s">
        <v>10</v>
      </c>
      <c r="D11" s="21">
        <v>93.3</v>
      </c>
      <c r="E11" s="22"/>
      <c r="F11" s="23">
        <v>110</v>
      </c>
      <c r="G11" s="83">
        <v>102.7</v>
      </c>
      <c r="H11" s="97">
        <f>CONVERT(215.4,"F","C")</f>
        <v>101.88888888888889</v>
      </c>
      <c r="I11" s="150">
        <v>103</v>
      </c>
      <c r="J11" s="101">
        <v>102</v>
      </c>
      <c r="K11" s="115">
        <v>102.44444444444444</v>
      </c>
      <c r="L11" s="101">
        <v>102.2</v>
      </c>
      <c r="T11" s="152"/>
      <c r="U11" s="152"/>
      <c r="V11" s="152"/>
      <c r="W11" s="152"/>
      <c r="X11" s="152"/>
      <c r="Y11" s="152"/>
      <c r="Z11" s="152"/>
      <c r="AA11" s="152"/>
      <c r="AB11" s="152"/>
    </row>
    <row r="12" spans="1:28" x14ac:dyDescent="0.25">
      <c r="A12" s="19">
        <v>0.6</v>
      </c>
      <c r="B12" s="24"/>
      <c r="C12" s="15" t="s">
        <v>10</v>
      </c>
      <c r="D12" s="21"/>
      <c r="E12" s="22"/>
      <c r="F12" s="23"/>
      <c r="G12" s="83">
        <v>110.8</v>
      </c>
      <c r="H12" s="97">
        <f>CONVERT(230.2,"F","C")</f>
        <v>110.1111111111111</v>
      </c>
      <c r="I12" s="150">
        <v>111</v>
      </c>
      <c r="J12" s="101">
        <v>109.8</v>
      </c>
      <c r="K12" s="115">
        <v>110.55555555555556</v>
      </c>
      <c r="L12" s="101">
        <v>110.6</v>
      </c>
      <c r="T12" s="152"/>
      <c r="U12" s="152"/>
      <c r="V12" s="152"/>
      <c r="W12" s="152"/>
      <c r="X12" s="152"/>
      <c r="Y12" s="152"/>
      <c r="Z12" s="152"/>
      <c r="AA12" s="152"/>
      <c r="AB12" s="152"/>
    </row>
    <row r="13" spans="1:28" x14ac:dyDescent="0.25">
      <c r="A13" s="19">
        <v>0.7</v>
      </c>
      <c r="B13" s="24"/>
      <c r="C13" s="15" t="s">
        <v>10</v>
      </c>
      <c r="D13" s="21"/>
      <c r="E13" s="22"/>
      <c r="F13" s="23"/>
      <c r="G13" s="83">
        <v>116.9</v>
      </c>
      <c r="H13" s="97">
        <f>CONVERT(241,"F","C")</f>
        <v>116.11111111111111</v>
      </c>
      <c r="I13" s="150">
        <v>117</v>
      </c>
      <c r="J13" s="101">
        <v>115.9</v>
      </c>
      <c r="K13" s="115">
        <v>116.77777777777777</v>
      </c>
      <c r="L13" s="101">
        <v>116.7</v>
      </c>
      <c r="T13" s="152"/>
      <c r="U13" s="152"/>
      <c r="V13" s="152"/>
      <c r="W13" s="152"/>
      <c r="X13" s="152"/>
      <c r="Y13" s="152"/>
      <c r="Z13" s="152"/>
      <c r="AA13" s="152"/>
      <c r="AB13" s="152"/>
    </row>
    <row r="14" spans="1:28" x14ac:dyDescent="0.25">
      <c r="A14" s="19">
        <v>0.8</v>
      </c>
      <c r="B14" s="24"/>
      <c r="C14" s="15" t="s">
        <v>10</v>
      </c>
      <c r="D14" s="21"/>
      <c r="E14" s="22"/>
      <c r="F14" s="23"/>
      <c r="G14" s="83">
        <v>127.1</v>
      </c>
      <c r="H14" s="97">
        <f>CONVERT(259.6,"F","C")</f>
        <v>126.44444444444446</v>
      </c>
      <c r="I14" s="150">
        <v>127</v>
      </c>
      <c r="J14" s="101">
        <v>126.3</v>
      </c>
      <c r="K14" s="115">
        <v>126.44444444444444</v>
      </c>
      <c r="L14" s="101">
        <v>126.7</v>
      </c>
      <c r="T14" s="152"/>
      <c r="U14" s="152"/>
      <c r="V14" s="152"/>
      <c r="W14" s="152"/>
      <c r="X14" s="152"/>
      <c r="Y14" s="152"/>
      <c r="Z14" s="152"/>
      <c r="AA14" s="152"/>
      <c r="AB14" s="152"/>
    </row>
    <row r="15" spans="1:28" x14ac:dyDescent="0.25">
      <c r="A15" s="19">
        <v>0.9</v>
      </c>
      <c r="B15" s="24"/>
      <c r="C15" s="15" t="s">
        <v>10</v>
      </c>
      <c r="D15" s="21">
        <v>151.69999999999999</v>
      </c>
      <c r="E15" s="22"/>
      <c r="F15" s="23">
        <v>162.80000000000001</v>
      </c>
      <c r="G15" s="83">
        <v>157.30000000000001</v>
      </c>
      <c r="H15" s="97">
        <f>CONVERT(311.8,"F","C")</f>
        <v>155.44444444444446</v>
      </c>
      <c r="I15" s="150">
        <v>158</v>
      </c>
      <c r="J15" s="101">
        <v>157.69999999999999</v>
      </c>
      <c r="K15" s="115">
        <v>156.94444444444446</v>
      </c>
      <c r="L15" s="101">
        <v>156.1</v>
      </c>
      <c r="T15" s="152"/>
      <c r="U15" s="152"/>
      <c r="V15" s="152"/>
      <c r="W15" s="152"/>
      <c r="X15" s="152"/>
      <c r="Y15" s="152"/>
      <c r="Z15" s="152"/>
      <c r="AA15" s="152"/>
      <c r="AB15" s="152"/>
    </row>
    <row r="16" spans="1:28" x14ac:dyDescent="0.25">
      <c r="A16" s="19">
        <v>0.95</v>
      </c>
      <c r="B16" s="24"/>
      <c r="C16" s="15" t="s">
        <v>10</v>
      </c>
      <c r="D16" s="21"/>
      <c r="E16" s="22"/>
      <c r="F16" s="23"/>
      <c r="G16" s="83">
        <v>171.1</v>
      </c>
      <c r="H16" s="97">
        <f>CONVERT(338.3,"F","C")</f>
        <v>170.16666666666666</v>
      </c>
      <c r="I16" s="150">
        <v>171</v>
      </c>
      <c r="J16" s="101">
        <v>169.8</v>
      </c>
      <c r="K16" s="115">
        <v>169.55555555555554</v>
      </c>
      <c r="L16" s="101">
        <v>169.4</v>
      </c>
      <c r="T16" s="152"/>
      <c r="U16" s="152"/>
      <c r="V16" s="152"/>
      <c r="W16" s="152"/>
      <c r="X16" s="152"/>
      <c r="Y16" s="152"/>
      <c r="Z16" s="152"/>
      <c r="AA16" s="152"/>
      <c r="AB16" s="152"/>
    </row>
    <row r="17" spans="1:28" x14ac:dyDescent="0.25">
      <c r="A17" s="25" t="s">
        <v>11</v>
      </c>
      <c r="B17" s="26"/>
      <c r="C17" s="27" t="s">
        <v>10</v>
      </c>
      <c r="D17" s="28"/>
      <c r="E17" s="29"/>
      <c r="F17" s="30">
        <v>212.8</v>
      </c>
      <c r="G17" s="84">
        <v>198.2</v>
      </c>
      <c r="H17" s="98">
        <f>CONVERT(386.2,"F","C")</f>
        <v>196.77777777777777</v>
      </c>
      <c r="I17" s="151">
        <v>199</v>
      </c>
      <c r="J17" s="102">
        <v>196.9</v>
      </c>
      <c r="K17" s="116">
        <v>195.22222222222223</v>
      </c>
      <c r="L17" s="101">
        <v>196.1</v>
      </c>
      <c r="T17" s="152"/>
      <c r="U17" s="152"/>
      <c r="V17" s="152"/>
      <c r="W17" s="152"/>
      <c r="X17" s="152"/>
      <c r="Y17" s="152"/>
      <c r="Z17" s="152"/>
      <c r="AA17" s="152"/>
      <c r="AB17" s="152"/>
    </row>
    <row r="18" spans="1:28" x14ac:dyDescent="0.25">
      <c r="A18" s="31" t="s">
        <v>12</v>
      </c>
      <c r="B18" s="32"/>
      <c r="C18" s="33" t="s">
        <v>13</v>
      </c>
      <c r="D18" s="33"/>
      <c r="E18" s="34" t="s">
        <v>14</v>
      </c>
      <c r="F18" s="35"/>
      <c r="G18" s="104">
        <v>97.9</v>
      </c>
      <c r="H18" s="97">
        <v>97.9</v>
      </c>
      <c r="I18" s="121">
        <v>95.9</v>
      </c>
      <c r="J18" s="100">
        <v>98.7</v>
      </c>
      <c r="K18" s="117">
        <v>98.5</v>
      </c>
      <c r="L18" s="100">
        <v>98.3</v>
      </c>
      <c r="T18" s="153"/>
      <c r="U18" s="153"/>
      <c r="V18" s="153"/>
      <c r="W18" s="153"/>
      <c r="X18" s="153"/>
      <c r="Y18" s="153"/>
      <c r="Z18" s="153"/>
      <c r="AA18" s="153"/>
      <c r="AB18" s="153"/>
    </row>
    <row r="19" spans="1:28" x14ac:dyDescent="0.25">
      <c r="A19" s="36" t="s">
        <v>15</v>
      </c>
      <c r="B19" s="37"/>
      <c r="C19" s="38" t="s">
        <v>13</v>
      </c>
      <c r="D19" s="38"/>
      <c r="E19" s="39" t="s">
        <v>14</v>
      </c>
      <c r="F19" s="35"/>
      <c r="G19" s="105">
        <v>1.1000000000000001</v>
      </c>
      <c r="H19" s="97">
        <v>1.1000000000000001</v>
      </c>
      <c r="I19" s="122">
        <v>1</v>
      </c>
      <c r="J19" s="101">
        <v>1.1000000000000001</v>
      </c>
      <c r="K19" s="118">
        <v>0.7</v>
      </c>
      <c r="L19" s="101">
        <v>0.6</v>
      </c>
      <c r="T19" s="153"/>
      <c r="U19" s="153"/>
      <c r="V19" s="153"/>
      <c r="W19" s="153"/>
      <c r="X19" s="153"/>
      <c r="Y19" s="153"/>
      <c r="Z19" s="153"/>
      <c r="AA19" s="153"/>
      <c r="AB19" s="153"/>
    </row>
    <row r="20" spans="1:28" x14ac:dyDescent="0.25">
      <c r="A20" s="25" t="s">
        <v>16</v>
      </c>
      <c r="B20" s="40"/>
      <c r="C20" s="41" t="s">
        <v>13</v>
      </c>
      <c r="D20" s="41"/>
      <c r="E20" s="42" t="s">
        <v>14</v>
      </c>
      <c r="F20" s="43"/>
      <c r="G20" s="106">
        <v>1</v>
      </c>
      <c r="H20" s="98">
        <v>1</v>
      </c>
      <c r="I20" s="119">
        <v>3.1</v>
      </c>
      <c r="J20" s="102">
        <v>0.2</v>
      </c>
      <c r="K20" s="118">
        <v>0.8</v>
      </c>
      <c r="L20" s="102">
        <v>1.1000000000000001</v>
      </c>
      <c r="T20" s="153"/>
      <c r="U20" s="153"/>
      <c r="V20" s="153"/>
      <c r="W20" s="153"/>
      <c r="X20" s="153"/>
      <c r="Y20" s="153"/>
      <c r="Z20" s="153"/>
      <c r="AA20" s="153"/>
      <c r="AB20" s="153"/>
    </row>
    <row r="21" spans="1:28" x14ac:dyDescent="0.25">
      <c r="A21" s="31" t="s">
        <v>17</v>
      </c>
      <c r="B21" s="44" t="s">
        <v>18</v>
      </c>
      <c r="C21" s="45" t="s">
        <v>19</v>
      </c>
      <c r="D21" s="33">
        <v>58.7</v>
      </c>
      <c r="E21" s="34"/>
      <c r="F21" s="46">
        <v>61.2</v>
      </c>
      <c r="G21" s="104">
        <v>59.5</v>
      </c>
      <c r="H21" s="97">
        <v>59.6</v>
      </c>
      <c r="I21" s="122" t="s">
        <v>119</v>
      </c>
      <c r="J21" s="100">
        <v>59.6</v>
      </c>
      <c r="K21" s="120">
        <v>59.51</v>
      </c>
      <c r="L21" s="100">
        <v>59.4</v>
      </c>
    </row>
    <row r="22" spans="1:28" x14ac:dyDescent="0.25">
      <c r="A22" s="36" t="s">
        <v>20</v>
      </c>
      <c r="B22" s="14" t="s">
        <v>18</v>
      </c>
      <c r="C22" s="47" t="s">
        <v>21</v>
      </c>
      <c r="D22" s="48">
        <v>0.73399999999999999</v>
      </c>
      <c r="E22" s="49"/>
      <c r="F22" s="50">
        <v>0.74399999999999999</v>
      </c>
      <c r="G22" s="107">
        <v>0.74</v>
      </c>
      <c r="H22" s="99">
        <v>0.74039999999999995</v>
      </c>
      <c r="I22" s="122" t="s">
        <v>116</v>
      </c>
      <c r="J22" s="101">
        <v>0.74019999999999997</v>
      </c>
      <c r="K22" s="118">
        <v>0.74060000000000004</v>
      </c>
      <c r="L22" s="101">
        <v>0.74080000000000001</v>
      </c>
    </row>
    <row r="23" spans="1:28" ht="15.75" thickBot="1" x14ac:dyDescent="0.3">
      <c r="A23" s="25" t="s">
        <v>22</v>
      </c>
      <c r="B23" s="51" t="s">
        <v>23</v>
      </c>
      <c r="C23" s="47" t="s">
        <v>24</v>
      </c>
      <c r="D23" s="52">
        <v>60.1</v>
      </c>
      <c r="E23" s="53"/>
      <c r="F23" s="54">
        <v>63.4</v>
      </c>
      <c r="G23" s="106">
        <v>60.7</v>
      </c>
      <c r="H23" s="98">
        <f>CONVERT(8.96,"psi","Pa")/1000</f>
        <v>61.777025346788527</v>
      </c>
      <c r="I23" s="119" t="s">
        <v>120</v>
      </c>
      <c r="J23" s="148" t="s">
        <v>130</v>
      </c>
      <c r="K23" s="119">
        <v>63</v>
      </c>
      <c r="L23" s="148" t="s">
        <v>137</v>
      </c>
    </row>
    <row r="24" spans="1:28" x14ac:dyDescent="0.25">
      <c r="A24" s="36" t="s">
        <v>25</v>
      </c>
      <c r="B24" s="37" t="s">
        <v>26</v>
      </c>
      <c r="C24" s="55" t="s">
        <v>27</v>
      </c>
      <c r="D24" s="38"/>
      <c r="E24" s="39" t="s">
        <v>14</v>
      </c>
      <c r="F24" s="56"/>
      <c r="G24" s="108"/>
      <c r="I24" s="121"/>
      <c r="J24" s="121"/>
      <c r="K24" s="121">
        <v>86.37</v>
      </c>
      <c r="L24" s="126" t="s">
        <v>138</v>
      </c>
    </row>
    <row r="25" spans="1:28" x14ac:dyDescent="0.25">
      <c r="A25" s="36" t="s">
        <v>25</v>
      </c>
      <c r="B25" s="37" t="s">
        <v>28</v>
      </c>
      <c r="C25" s="47" t="s">
        <v>27</v>
      </c>
      <c r="D25" s="38"/>
      <c r="E25" s="39" t="s">
        <v>14</v>
      </c>
      <c r="F25" s="57"/>
      <c r="G25" s="108"/>
      <c r="H25" s="97">
        <v>86.61</v>
      </c>
      <c r="I25" s="122"/>
      <c r="J25" s="122"/>
      <c r="K25" s="118">
        <v>86.72</v>
      </c>
      <c r="L25" s="127">
        <v>86.9</v>
      </c>
    </row>
    <row r="26" spans="1:28" x14ac:dyDescent="0.25">
      <c r="A26" s="36" t="s">
        <v>29</v>
      </c>
      <c r="B26" s="37" t="s">
        <v>28</v>
      </c>
      <c r="C26" s="47" t="s">
        <v>27</v>
      </c>
      <c r="D26" s="38"/>
      <c r="E26" s="39" t="s">
        <v>14</v>
      </c>
      <c r="F26" s="57"/>
      <c r="G26" s="108"/>
      <c r="H26" s="97">
        <v>13.19</v>
      </c>
      <c r="I26" s="122"/>
      <c r="J26" s="122"/>
      <c r="K26" s="118">
        <v>13.59</v>
      </c>
      <c r="L26" s="125">
        <v>13.58</v>
      </c>
    </row>
    <row r="27" spans="1:28" ht="15.75" thickBot="1" x14ac:dyDescent="0.3">
      <c r="A27" s="36" t="s">
        <v>30</v>
      </c>
      <c r="B27" s="37" t="s">
        <v>28</v>
      </c>
      <c r="C27" s="47" t="s">
        <v>31</v>
      </c>
      <c r="D27" s="38"/>
      <c r="E27" s="39" t="s">
        <v>14</v>
      </c>
      <c r="F27" s="58"/>
      <c r="G27" s="108"/>
      <c r="H27" s="128">
        <f>(H26/1.00784) / (H25/12.0107)</f>
        <v>1.8149032792925401</v>
      </c>
      <c r="I27" s="124"/>
      <c r="J27" s="124"/>
      <c r="K27" s="128">
        <v>6.5</v>
      </c>
      <c r="L27" s="128">
        <f>(L26/1.00784) / (L25/12.0107)</f>
        <v>1.8623303541888667</v>
      </c>
    </row>
    <row r="28" spans="1:28" x14ac:dyDescent="0.25">
      <c r="A28" s="36" t="s">
        <v>32</v>
      </c>
      <c r="B28" s="37" t="s">
        <v>33</v>
      </c>
      <c r="C28" s="47" t="s">
        <v>34</v>
      </c>
      <c r="D28" s="38"/>
      <c r="E28" s="39"/>
      <c r="F28" s="35">
        <v>0.05</v>
      </c>
      <c r="G28" s="109" t="s">
        <v>104</v>
      </c>
      <c r="H28" s="129" t="s">
        <v>106</v>
      </c>
      <c r="I28" s="134" t="s">
        <v>112</v>
      </c>
      <c r="J28" s="134"/>
      <c r="K28" s="135" t="s">
        <v>132</v>
      </c>
      <c r="L28" s="103" t="s">
        <v>132</v>
      </c>
    </row>
    <row r="29" spans="1:28" x14ac:dyDescent="0.25">
      <c r="A29" s="36" t="s">
        <v>35</v>
      </c>
      <c r="B29" s="37" t="s">
        <v>33</v>
      </c>
      <c r="C29" s="47" t="s">
        <v>36</v>
      </c>
      <c r="D29" s="38"/>
      <c r="E29" s="39" t="s">
        <v>14</v>
      </c>
      <c r="F29" s="35"/>
      <c r="G29" s="108"/>
      <c r="H29" s="130" t="s">
        <v>107</v>
      </c>
      <c r="I29" s="108" t="s">
        <v>112</v>
      </c>
      <c r="J29" s="108"/>
      <c r="K29" s="135" t="s">
        <v>132</v>
      </c>
      <c r="L29" s="101" t="s">
        <v>139</v>
      </c>
    </row>
    <row r="30" spans="1:28" x14ac:dyDescent="0.25">
      <c r="A30" s="36" t="s">
        <v>37</v>
      </c>
      <c r="B30" s="37"/>
      <c r="C30" s="47" t="s">
        <v>36</v>
      </c>
      <c r="D30" s="38"/>
      <c r="E30" s="39" t="s">
        <v>14</v>
      </c>
      <c r="F30" s="35"/>
      <c r="G30" s="108"/>
      <c r="H30" s="130" t="s">
        <v>107</v>
      </c>
      <c r="I30" s="108" t="s">
        <v>112</v>
      </c>
      <c r="J30" s="108"/>
      <c r="K30" s="135" t="s">
        <v>132</v>
      </c>
      <c r="L30" s="101" t="s">
        <v>139</v>
      </c>
    </row>
    <row r="31" spans="1:28" x14ac:dyDescent="0.25">
      <c r="A31" s="36" t="s">
        <v>38</v>
      </c>
      <c r="B31" s="37"/>
      <c r="C31" s="47" t="s">
        <v>36</v>
      </c>
      <c r="D31" s="38"/>
      <c r="E31" s="39" t="s">
        <v>14</v>
      </c>
      <c r="F31" s="35"/>
      <c r="G31" s="108"/>
      <c r="H31" s="130" t="s">
        <v>107</v>
      </c>
      <c r="I31" s="108" t="s">
        <v>112</v>
      </c>
      <c r="J31" s="108"/>
      <c r="K31" s="135" t="s">
        <v>132</v>
      </c>
      <c r="L31" s="101" t="s">
        <v>132</v>
      </c>
    </row>
    <row r="32" spans="1:28" x14ac:dyDescent="0.25">
      <c r="A32" s="36" t="s">
        <v>39</v>
      </c>
      <c r="B32" s="37"/>
      <c r="C32" s="47" t="s">
        <v>36</v>
      </c>
      <c r="D32" s="38"/>
      <c r="E32" s="39" t="s">
        <v>14</v>
      </c>
      <c r="F32" s="35"/>
      <c r="G32" s="108"/>
      <c r="H32" s="130" t="s">
        <v>107</v>
      </c>
      <c r="I32" s="108" t="s">
        <v>112</v>
      </c>
      <c r="J32" s="108"/>
      <c r="K32" s="135" t="s">
        <v>132</v>
      </c>
      <c r="L32" s="101" t="s">
        <v>139</v>
      </c>
    </row>
    <row r="33" spans="1:18" x14ac:dyDescent="0.25">
      <c r="A33" s="36" t="s">
        <v>40</v>
      </c>
      <c r="B33" s="37" t="s">
        <v>41</v>
      </c>
      <c r="C33" s="47" t="s">
        <v>42</v>
      </c>
      <c r="D33" s="38">
        <v>3</v>
      </c>
      <c r="E33" s="39"/>
      <c r="F33" s="35">
        <v>15</v>
      </c>
      <c r="G33" s="108">
        <v>3</v>
      </c>
      <c r="H33" s="130">
        <v>2.2999999999999998</v>
      </c>
      <c r="I33" s="108" t="s">
        <v>126</v>
      </c>
      <c r="J33" s="108"/>
      <c r="K33" s="136" t="s">
        <v>133</v>
      </c>
      <c r="L33" s="125">
        <v>2.2999999999999998</v>
      </c>
    </row>
    <row r="34" spans="1:18" x14ac:dyDescent="0.25">
      <c r="A34" s="36" t="s">
        <v>43</v>
      </c>
      <c r="B34" s="37" t="s">
        <v>44</v>
      </c>
      <c r="C34" s="47" t="s">
        <v>13</v>
      </c>
      <c r="D34" s="38"/>
      <c r="E34" s="39"/>
      <c r="F34" s="59">
        <v>1</v>
      </c>
      <c r="G34" s="108"/>
      <c r="H34" s="108"/>
      <c r="I34" s="108"/>
      <c r="J34" s="108"/>
      <c r="K34" s="137"/>
      <c r="L34" s="122"/>
    </row>
    <row r="35" spans="1:18" x14ac:dyDescent="0.25">
      <c r="A35" s="60" t="s">
        <v>45</v>
      </c>
      <c r="B35" s="61" t="s">
        <v>46</v>
      </c>
      <c r="C35" s="62" t="s">
        <v>13</v>
      </c>
      <c r="D35" s="64" t="s">
        <v>146</v>
      </c>
      <c r="E35" s="63"/>
      <c r="F35" s="111" t="s">
        <v>147</v>
      </c>
      <c r="G35" s="108">
        <v>32.200000000000003</v>
      </c>
      <c r="H35" s="130">
        <v>31.56</v>
      </c>
      <c r="I35" s="108"/>
      <c r="J35" s="108"/>
      <c r="K35" s="137">
        <v>30.51</v>
      </c>
      <c r="L35" s="101">
        <v>31.16</v>
      </c>
    </row>
    <row r="36" spans="1:18" x14ac:dyDescent="0.25">
      <c r="A36" s="60" t="s">
        <v>47</v>
      </c>
      <c r="B36" s="61" t="s">
        <v>46</v>
      </c>
      <c r="C36" s="62" t="s">
        <v>13</v>
      </c>
      <c r="D36" s="64"/>
      <c r="E36" s="65"/>
      <c r="F36" s="66">
        <v>1</v>
      </c>
      <c r="G36" s="105">
        <v>0.1</v>
      </c>
      <c r="H36" s="130">
        <v>0.04</v>
      </c>
      <c r="I36" s="108"/>
      <c r="J36" s="108"/>
      <c r="K36" s="138">
        <v>0.02</v>
      </c>
      <c r="L36" s="101">
        <v>0.05</v>
      </c>
    </row>
    <row r="37" spans="1:18" x14ac:dyDescent="0.25">
      <c r="A37" s="60" t="s">
        <v>48</v>
      </c>
      <c r="B37" s="61" t="s">
        <v>46</v>
      </c>
      <c r="C37" s="62" t="s">
        <v>13</v>
      </c>
      <c r="D37" s="64"/>
      <c r="E37" s="65" t="s">
        <v>14</v>
      </c>
      <c r="F37" s="67"/>
      <c r="G37" s="105">
        <v>19.399999999999999</v>
      </c>
      <c r="H37" s="130">
        <v>19.440000000000001</v>
      </c>
      <c r="I37" s="108"/>
      <c r="J37" s="108"/>
      <c r="K37" s="139">
        <v>18.11</v>
      </c>
      <c r="L37" s="101">
        <v>18.82</v>
      </c>
    </row>
    <row r="38" spans="1:18" x14ac:dyDescent="0.25">
      <c r="A38" s="60" t="s">
        <v>49</v>
      </c>
      <c r="B38" s="61" t="s">
        <v>46</v>
      </c>
      <c r="C38" s="62" t="s">
        <v>13</v>
      </c>
      <c r="D38" s="64"/>
      <c r="E38" s="65" t="s">
        <v>14</v>
      </c>
      <c r="F38" s="67"/>
      <c r="G38" s="105">
        <v>1.5</v>
      </c>
      <c r="H38" s="130"/>
      <c r="I38" s="108"/>
      <c r="J38" s="108"/>
      <c r="K38" s="140">
        <v>1.4</v>
      </c>
      <c r="L38" s="101">
        <v>1.3</v>
      </c>
    </row>
    <row r="39" spans="1:18" x14ac:dyDescent="0.25">
      <c r="A39" s="60" t="s">
        <v>50</v>
      </c>
      <c r="B39" s="61" t="s">
        <v>46</v>
      </c>
      <c r="C39" s="62" t="s">
        <v>13</v>
      </c>
      <c r="D39" s="64"/>
      <c r="E39" s="65" t="s">
        <v>14</v>
      </c>
      <c r="F39" s="67"/>
      <c r="G39" s="105">
        <v>9.1</v>
      </c>
      <c r="H39" s="130"/>
      <c r="I39" s="108"/>
      <c r="J39" s="108"/>
      <c r="K39" s="140">
        <v>8.9</v>
      </c>
      <c r="L39" s="101">
        <v>8.93</v>
      </c>
    </row>
    <row r="40" spans="1:18" x14ac:dyDescent="0.25">
      <c r="A40" s="60" t="s">
        <v>51</v>
      </c>
      <c r="B40" s="61" t="s">
        <v>46</v>
      </c>
      <c r="C40" s="62" t="s">
        <v>13</v>
      </c>
      <c r="D40" s="64"/>
      <c r="E40" s="65" t="s">
        <v>14</v>
      </c>
      <c r="F40" s="67"/>
      <c r="G40" s="105">
        <v>2.2000000000000002</v>
      </c>
      <c r="H40" s="130"/>
      <c r="I40" s="108"/>
      <c r="J40" s="108"/>
      <c r="K40" s="139">
        <v>1.2</v>
      </c>
      <c r="L40" s="101">
        <v>2.06</v>
      </c>
    </row>
    <row r="41" spans="1:18" x14ac:dyDescent="0.25">
      <c r="A41" s="60" t="s">
        <v>52</v>
      </c>
      <c r="B41" s="61" t="s">
        <v>53</v>
      </c>
      <c r="C41" s="62" t="s">
        <v>54</v>
      </c>
      <c r="D41" s="64"/>
      <c r="E41" s="65"/>
      <c r="F41" s="67">
        <v>2</v>
      </c>
      <c r="G41" s="105">
        <v>0.5</v>
      </c>
      <c r="H41" s="130" t="s">
        <v>108</v>
      </c>
      <c r="I41" s="108"/>
      <c r="J41" s="108"/>
      <c r="K41" t="s">
        <v>148</v>
      </c>
      <c r="L41" s="101">
        <v>0.04</v>
      </c>
    </row>
    <row r="42" spans="1:18" x14ac:dyDescent="0.25">
      <c r="A42" s="36" t="s">
        <v>55</v>
      </c>
      <c r="B42" s="37" t="s">
        <v>56</v>
      </c>
      <c r="C42" s="47" t="s">
        <v>57</v>
      </c>
      <c r="D42" s="38"/>
      <c r="E42" s="39"/>
      <c r="F42" s="68">
        <v>2.6</v>
      </c>
      <c r="G42" s="105"/>
      <c r="H42" s="130" t="s">
        <v>109</v>
      </c>
      <c r="I42" s="108" t="s">
        <v>127</v>
      </c>
      <c r="J42" s="108"/>
      <c r="K42" s="136" t="s">
        <v>135</v>
      </c>
      <c r="L42" s="101" t="s">
        <v>140</v>
      </c>
    </row>
    <row r="43" spans="1:18" x14ac:dyDescent="0.25">
      <c r="A43" s="36" t="s">
        <v>58</v>
      </c>
      <c r="B43" s="37" t="s">
        <v>59</v>
      </c>
      <c r="C43" s="47" t="s">
        <v>60</v>
      </c>
      <c r="D43" s="38"/>
      <c r="E43" s="39"/>
      <c r="F43" s="35">
        <v>0.01</v>
      </c>
      <c r="G43" s="108"/>
      <c r="H43" s="130" t="s">
        <v>110</v>
      </c>
      <c r="I43" s="108" t="s">
        <v>127</v>
      </c>
      <c r="J43" s="108"/>
      <c r="K43" s="136" t="s">
        <v>132</v>
      </c>
      <c r="L43" s="101" t="s">
        <v>141</v>
      </c>
    </row>
    <row r="44" spans="1:18" x14ac:dyDescent="0.25">
      <c r="A44" s="36" t="s">
        <v>61</v>
      </c>
      <c r="B44" s="37" t="s">
        <v>62</v>
      </c>
      <c r="C44" s="47" t="s">
        <v>57</v>
      </c>
      <c r="D44" s="38"/>
      <c r="E44" s="39"/>
      <c r="F44" s="68">
        <v>1.3</v>
      </c>
      <c r="G44" s="108"/>
      <c r="H44" s="130" t="s">
        <v>111</v>
      </c>
      <c r="I44" s="108" t="s">
        <v>127</v>
      </c>
      <c r="J44" s="108"/>
      <c r="K44" s="136" t="s">
        <v>132</v>
      </c>
      <c r="L44" s="125" t="s">
        <v>132</v>
      </c>
    </row>
    <row r="45" spans="1:18" x14ac:dyDescent="0.25">
      <c r="A45" s="36" t="s">
        <v>63</v>
      </c>
      <c r="B45" s="37" t="s">
        <v>64</v>
      </c>
      <c r="C45" s="47" t="s">
        <v>42</v>
      </c>
      <c r="D45" s="38"/>
      <c r="E45" s="39"/>
      <c r="F45" s="35">
        <v>4</v>
      </c>
      <c r="G45" s="108"/>
      <c r="H45" s="130" t="s">
        <v>112</v>
      </c>
      <c r="I45" s="108" t="s">
        <v>127</v>
      </c>
      <c r="J45" s="108"/>
      <c r="K45" s="137"/>
      <c r="L45" s="147" t="s">
        <v>138</v>
      </c>
      <c r="M45" s="91"/>
      <c r="N45" s="85"/>
      <c r="O45" s="85"/>
      <c r="P45" s="92"/>
      <c r="Q45" s="94"/>
      <c r="R45" s="87"/>
    </row>
    <row r="46" spans="1:18" x14ac:dyDescent="0.25">
      <c r="A46" s="36" t="s">
        <v>65</v>
      </c>
      <c r="B46" s="37" t="s">
        <v>66</v>
      </c>
      <c r="C46" s="47" t="s">
        <v>57</v>
      </c>
      <c r="D46" s="38"/>
      <c r="E46" s="39"/>
      <c r="F46" s="35">
        <v>1</v>
      </c>
      <c r="G46" s="108"/>
      <c r="H46" s="130">
        <v>0.2</v>
      </c>
      <c r="I46" s="108"/>
      <c r="J46" s="108"/>
      <c r="K46" s="137">
        <v>1</v>
      </c>
      <c r="L46" s="101">
        <v>0.8</v>
      </c>
      <c r="M46" s="91"/>
      <c r="N46" s="88"/>
      <c r="O46" s="85"/>
      <c r="P46" s="88"/>
      <c r="Q46" s="95"/>
      <c r="R46" s="87"/>
    </row>
    <row r="47" spans="1:18" x14ac:dyDescent="0.25">
      <c r="A47" s="36" t="s">
        <v>67</v>
      </c>
      <c r="B47" s="37" t="s">
        <v>68</v>
      </c>
      <c r="C47" s="47" t="s">
        <v>69</v>
      </c>
      <c r="D47" s="38">
        <v>1000</v>
      </c>
      <c r="E47" s="39"/>
      <c r="F47" s="35"/>
      <c r="G47" s="108"/>
      <c r="H47" s="130" t="s">
        <v>113</v>
      </c>
      <c r="I47" s="108" t="s">
        <v>125</v>
      </c>
      <c r="J47" s="108"/>
      <c r="K47" s="137">
        <v>1440</v>
      </c>
      <c r="L47" s="125">
        <v>1440</v>
      </c>
      <c r="M47" s="91"/>
      <c r="N47" s="85"/>
      <c r="O47" s="86"/>
      <c r="P47" s="85"/>
      <c r="Q47" s="96"/>
      <c r="R47" s="87"/>
    </row>
    <row r="48" spans="1:18" x14ac:dyDescent="0.25">
      <c r="A48" s="36" t="s">
        <v>70</v>
      </c>
      <c r="B48" s="37" t="s">
        <v>71</v>
      </c>
      <c r="C48" s="47"/>
      <c r="D48" s="38"/>
      <c r="E48" s="39"/>
      <c r="F48" s="35">
        <v>1</v>
      </c>
      <c r="G48" s="108" t="s">
        <v>105</v>
      </c>
      <c r="H48" s="130" t="s">
        <v>105</v>
      </c>
      <c r="I48" s="130" t="s">
        <v>105</v>
      </c>
      <c r="J48" s="108" t="s">
        <v>129</v>
      </c>
      <c r="K48" s="137">
        <v>1</v>
      </c>
      <c r="L48" s="101" t="s">
        <v>129</v>
      </c>
      <c r="M48" s="91"/>
      <c r="N48" s="85"/>
      <c r="O48" s="86"/>
      <c r="P48" s="85"/>
      <c r="Q48" s="87"/>
      <c r="R48" s="87"/>
    </row>
    <row r="49" spans="1:18" x14ac:dyDescent="0.25">
      <c r="A49" s="36" t="s">
        <v>72</v>
      </c>
      <c r="B49" s="37" t="s">
        <v>73</v>
      </c>
      <c r="C49" s="47" t="s">
        <v>74</v>
      </c>
      <c r="D49" s="38"/>
      <c r="E49" s="39"/>
      <c r="F49" s="69">
        <v>5</v>
      </c>
      <c r="G49" s="108"/>
      <c r="H49" s="130" t="s">
        <v>114</v>
      </c>
      <c r="I49" s="108">
        <v>0</v>
      </c>
      <c r="J49" s="108" t="s">
        <v>114</v>
      </c>
      <c r="K49" s="137" t="s">
        <v>114</v>
      </c>
      <c r="L49" s="101" t="s">
        <v>114</v>
      </c>
      <c r="M49" s="91"/>
      <c r="N49" s="85"/>
      <c r="O49" s="86"/>
      <c r="P49" s="85"/>
      <c r="Q49" s="87"/>
      <c r="R49" s="87"/>
    </row>
    <row r="50" spans="1:18" x14ac:dyDescent="0.25">
      <c r="A50" s="36" t="s">
        <v>75</v>
      </c>
      <c r="B50" s="37" t="s">
        <v>73</v>
      </c>
      <c r="C50" s="47" t="s">
        <v>74</v>
      </c>
      <c r="D50" s="70">
        <v>7</v>
      </c>
      <c r="E50" s="39"/>
      <c r="F50" s="69">
        <v>20</v>
      </c>
      <c r="G50" s="108"/>
      <c r="H50" s="130">
        <v>12</v>
      </c>
      <c r="I50" s="108">
        <v>12.6</v>
      </c>
      <c r="J50" s="144">
        <v>11</v>
      </c>
      <c r="K50" s="137">
        <v>11</v>
      </c>
      <c r="L50" s="101">
        <v>11</v>
      </c>
      <c r="M50" s="91"/>
      <c r="N50" s="85"/>
      <c r="O50" s="86"/>
      <c r="P50" s="85"/>
      <c r="Q50" s="87"/>
      <c r="R50" s="87"/>
    </row>
    <row r="51" spans="1:18" x14ac:dyDescent="0.25">
      <c r="A51" s="36" t="s">
        <v>76</v>
      </c>
      <c r="B51" s="37" t="s">
        <v>77</v>
      </c>
      <c r="C51" s="47"/>
      <c r="D51" s="70">
        <v>96</v>
      </c>
      <c r="E51" s="39"/>
      <c r="F51" s="69"/>
      <c r="G51" s="108"/>
      <c r="H51" s="130">
        <v>96.6</v>
      </c>
      <c r="I51" s="108" t="s">
        <v>124</v>
      </c>
      <c r="J51" s="145"/>
      <c r="K51" s="141">
        <v>96.7</v>
      </c>
      <c r="L51" s="101">
        <v>96.7</v>
      </c>
      <c r="M51" s="91"/>
      <c r="N51" s="85"/>
      <c r="O51" s="86"/>
      <c r="P51" s="85"/>
      <c r="Q51" s="87"/>
      <c r="R51" s="87"/>
    </row>
    <row r="52" spans="1:18" x14ac:dyDescent="0.25">
      <c r="A52" s="36" t="s">
        <v>78</v>
      </c>
      <c r="B52" s="37" t="s">
        <v>79</v>
      </c>
      <c r="C52" s="47"/>
      <c r="D52" s="70"/>
      <c r="E52" s="39" t="s">
        <v>14</v>
      </c>
      <c r="F52" s="69"/>
      <c r="G52" s="108"/>
      <c r="H52" s="130">
        <v>88.5</v>
      </c>
      <c r="I52" s="108" t="s">
        <v>123</v>
      </c>
      <c r="J52" s="145"/>
      <c r="K52" s="142">
        <v>88.2</v>
      </c>
      <c r="L52" s="101">
        <v>88</v>
      </c>
      <c r="M52" s="91"/>
      <c r="N52" s="85"/>
      <c r="O52" s="86"/>
      <c r="P52" s="85"/>
      <c r="Q52" s="87"/>
      <c r="R52" s="87"/>
    </row>
    <row r="53" spans="1:18" x14ac:dyDescent="0.25">
      <c r="A53" s="36" t="s">
        <v>80</v>
      </c>
      <c r="B53" s="37" t="s">
        <v>81</v>
      </c>
      <c r="C53" s="47"/>
      <c r="D53" s="70"/>
      <c r="E53" s="39" t="s">
        <v>14</v>
      </c>
      <c r="F53" s="69"/>
      <c r="G53" s="108"/>
      <c r="H53" s="130">
        <v>92.6</v>
      </c>
      <c r="I53" s="108">
        <f>(I51+I52)*0.5</f>
        <v>92.85</v>
      </c>
      <c r="J53" s="145"/>
      <c r="K53" s="142">
        <v>92.4</v>
      </c>
      <c r="L53" s="101">
        <v>92.4</v>
      </c>
      <c r="M53" s="91"/>
      <c r="N53" s="89"/>
      <c r="O53" s="85"/>
      <c r="P53" s="93"/>
      <c r="Q53" s="96"/>
      <c r="R53" s="87"/>
    </row>
    <row r="54" spans="1:18" x14ac:dyDescent="0.25">
      <c r="A54" s="36" t="s">
        <v>82</v>
      </c>
      <c r="B54" s="37"/>
      <c r="C54" s="47"/>
      <c r="D54" s="70">
        <v>7.5</v>
      </c>
      <c r="E54" s="39"/>
      <c r="F54" s="69"/>
      <c r="G54" s="108"/>
      <c r="H54" s="130"/>
      <c r="I54" s="108"/>
      <c r="J54" s="145"/>
      <c r="K54" s="140">
        <v>8.5</v>
      </c>
      <c r="L54" s="101"/>
      <c r="M54" s="91"/>
      <c r="N54" s="85"/>
      <c r="O54" s="85"/>
      <c r="P54" s="93"/>
      <c r="Q54" s="96"/>
      <c r="R54" s="87"/>
    </row>
    <row r="55" spans="1:18" x14ac:dyDescent="0.25">
      <c r="A55" s="36" t="s">
        <v>83</v>
      </c>
      <c r="B55" s="37" t="s">
        <v>84</v>
      </c>
      <c r="C55" s="47" t="s">
        <v>85</v>
      </c>
      <c r="D55" s="38"/>
      <c r="E55" s="39" t="s">
        <v>14</v>
      </c>
      <c r="F55" s="35"/>
      <c r="G55" s="108"/>
      <c r="H55" s="131"/>
      <c r="I55" s="108"/>
      <c r="J55" s="145"/>
      <c r="K55" s="141"/>
      <c r="L55" s="125">
        <v>18359</v>
      </c>
      <c r="M55" s="91"/>
      <c r="N55" s="85"/>
      <c r="O55" s="86"/>
      <c r="P55" s="85"/>
      <c r="Q55" s="96"/>
      <c r="R55" s="87"/>
    </row>
    <row r="56" spans="1:18" x14ac:dyDescent="0.25">
      <c r="A56" s="36" t="s">
        <v>86</v>
      </c>
      <c r="B56" s="71" t="s">
        <v>87</v>
      </c>
      <c r="C56" s="15" t="s">
        <v>85</v>
      </c>
      <c r="D56" s="38"/>
      <c r="E56" s="39" t="s">
        <v>14</v>
      </c>
      <c r="F56" s="35"/>
      <c r="G56" s="108"/>
      <c r="H56" s="130">
        <v>19740</v>
      </c>
      <c r="I56" s="108" t="s">
        <v>121</v>
      </c>
      <c r="J56" s="145"/>
      <c r="K56" s="136">
        <v>18570</v>
      </c>
      <c r="L56" s="101">
        <v>19858</v>
      </c>
      <c r="M56" s="85"/>
      <c r="N56" s="85"/>
      <c r="O56" s="85"/>
      <c r="P56" s="88"/>
      <c r="Q56" s="94"/>
      <c r="R56" s="87"/>
    </row>
    <row r="57" spans="1:18" x14ac:dyDescent="0.25">
      <c r="A57" s="36" t="s">
        <v>83</v>
      </c>
      <c r="B57" s="37" t="s">
        <v>87</v>
      </c>
      <c r="C57" s="47" t="s">
        <v>85</v>
      </c>
      <c r="D57" s="38"/>
      <c r="E57" s="39" t="s">
        <v>14</v>
      </c>
      <c r="F57" s="35"/>
      <c r="G57" s="133">
        <v>18565</v>
      </c>
      <c r="H57" s="130">
        <v>18537</v>
      </c>
      <c r="I57" s="108" t="s">
        <v>122</v>
      </c>
      <c r="J57" s="145"/>
      <c r="K57" s="136">
        <v>0.74060000000000004</v>
      </c>
      <c r="L57" s="101">
        <v>18639</v>
      </c>
      <c r="M57" s="91"/>
      <c r="N57" s="90"/>
      <c r="O57" s="86"/>
      <c r="P57" s="90"/>
      <c r="Q57" s="95"/>
      <c r="R57" s="87"/>
    </row>
    <row r="58" spans="1:18" x14ac:dyDescent="0.25">
      <c r="A58" s="36" t="s">
        <v>88</v>
      </c>
      <c r="B58" s="37" t="s">
        <v>89</v>
      </c>
      <c r="C58" s="47" t="s">
        <v>90</v>
      </c>
      <c r="D58" s="38"/>
      <c r="E58" s="39"/>
      <c r="F58" s="72">
        <v>0.01</v>
      </c>
      <c r="G58" s="108"/>
      <c r="H58" s="130" t="s">
        <v>115</v>
      </c>
      <c r="I58" s="108"/>
      <c r="J58" s="145"/>
      <c r="K58" s="140" t="s">
        <v>142</v>
      </c>
      <c r="L58" s="101" t="s">
        <v>142</v>
      </c>
    </row>
    <row r="59" spans="1:18" x14ac:dyDescent="0.25">
      <c r="A59" s="36" t="s">
        <v>91</v>
      </c>
      <c r="B59" s="37" t="s">
        <v>92</v>
      </c>
      <c r="C59" s="47" t="s">
        <v>93</v>
      </c>
      <c r="D59" s="38"/>
      <c r="E59" s="39" t="s">
        <v>94</v>
      </c>
      <c r="F59" s="35"/>
      <c r="G59" s="110"/>
      <c r="H59" s="110"/>
      <c r="I59" s="108" t="s">
        <v>145</v>
      </c>
      <c r="J59" s="146" t="s">
        <v>144</v>
      </c>
      <c r="K59" s="143" t="s">
        <v>136</v>
      </c>
      <c r="L59" s="101" t="s">
        <v>143</v>
      </c>
    </row>
    <row r="60" spans="1:18" ht="15.75" thickBot="1" x14ac:dyDescent="0.3">
      <c r="A60" s="73" t="s">
        <v>95</v>
      </c>
      <c r="B60" s="74"/>
      <c r="C60" s="75" t="s">
        <v>96</v>
      </c>
      <c r="D60" s="76"/>
      <c r="E60" s="77" t="s">
        <v>14</v>
      </c>
      <c r="F60" s="78"/>
      <c r="G60" s="132"/>
      <c r="H60" s="132"/>
      <c r="I60" s="132"/>
      <c r="J60" s="132"/>
      <c r="K60" s="112"/>
      <c r="L60" s="119"/>
    </row>
    <row r="61" spans="1:18" x14ac:dyDescent="0.25">
      <c r="A61" s="79"/>
    </row>
    <row r="62" spans="1:18" x14ac:dyDescent="0.25">
      <c r="A62" s="80" t="s">
        <v>118</v>
      </c>
      <c r="B62" s="37"/>
      <c r="C62" s="39"/>
      <c r="D62" s="39"/>
      <c r="E62" s="39"/>
      <c r="F62" s="39"/>
    </row>
    <row r="63" spans="1:18" x14ac:dyDescent="0.25">
      <c r="A63" s="81"/>
    </row>
    <row r="64" spans="1:18" x14ac:dyDescent="0.25">
      <c r="A64" s="81" t="s">
        <v>117</v>
      </c>
    </row>
    <row r="65" spans="1:1" x14ac:dyDescent="0.25">
      <c r="A65" s="81" t="s">
        <v>128</v>
      </c>
    </row>
    <row r="66" spans="1:1" x14ac:dyDescent="0.25">
      <c r="A66" s="81" t="s">
        <v>131</v>
      </c>
    </row>
    <row r="67" spans="1:1" x14ac:dyDescent="0.25">
      <c r="A67" s="81" t="s">
        <v>134</v>
      </c>
    </row>
  </sheetData>
  <mergeCells count="16">
    <mergeCell ref="T10:AB10"/>
    <mergeCell ref="T5:AB5"/>
    <mergeCell ref="T6:AB6"/>
    <mergeCell ref="T7:AB7"/>
    <mergeCell ref="T8:AB8"/>
    <mergeCell ref="T9:AB9"/>
    <mergeCell ref="T17:AB17"/>
    <mergeCell ref="T18:AB18"/>
    <mergeCell ref="T19:AB19"/>
    <mergeCell ref="T20:AB20"/>
    <mergeCell ref="T11:AB11"/>
    <mergeCell ref="T12:AB12"/>
    <mergeCell ref="T13:AB13"/>
    <mergeCell ref="T14:AB14"/>
    <mergeCell ref="T15:AB15"/>
    <mergeCell ref="T16:AB1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Grundza</dc:creator>
  <cp:lastModifiedBy>Rich Grundza</cp:lastModifiedBy>
  <dcterms:created xsi:type="dcterms:W3CDTF">2019-04-18T19:19:21Z</dcterms:created>
  <dcterms:modified xsi:type="dcterms:W3CDTF">2020-09-09T11:31:11Z</dcterms:modified>
</cp:coreProperties>
</file>