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cherw\Documents\Sequence IVB\"/>
    </mc:Choice>
  </mc:AlternateContent>
  <bookViews>
    <workbookView xWindow="0" yWindow="0" windowWidth="28800" windowHeight="12435"/>
  </bookViews>
  <sheets>
    <sheet name="Precision Matrix Tables &amp; Plots" sheetId="4" r:id="rId1"/>
    <sheet name="300" sheetId="5" r:id="rId2"/>
    <sheet name="1011" sheetId="6" r:id="rId3"/>
    <sheet name="1012" sheetId="7" r:id="rId4"/>
    <sheet name="Fe Chart" sheetId="8" r:id="rId5"/>
    <sheet name="H2O Chart" sheetId="9" r:id="rId6"/>
    <sheet name="TAN and TBN Chart" sheetId="10" r:id="rId7"/>
  </sheets>
  <definedNames>
    <definedName name="_xlnm.Print_Area" localSheetId="2">'1011'!$A$1:$K$12</definedName>
    <definedName name="_xlnm.Print_Area" localSheetId="3">'1012'!$A$1:$M$12</definedName>
    <definedName name="_xlnm.Print_Area" localSheetId="1">'300'!$A$1:$P$12</definedName>
    <definedName name="_xlnm.Print_Area" localSheetId="0">'Precision Matrix Tables &amp; Plots'!$B$3:$N$36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35" i="4" l="1"/>
  <c r="CV35" i="4"/>
  <c r="CU35" i="4"/>
  <c r="CT35" i="4"/>
  <c r="CW34" i="4"/>
  <c r="CV34" i="4"/>
  <c r="CU34" i="4"/>
  <c r="CT34" i="4"/>
  <c r="CW33" i="4"/>
  <c r="CV33" i="4"/>
  <c r="CU33" i="4"/>
  <c r="CT33" i="4"/>
  <c r="CW32" i="4"/>
  <c r="CV32" i="4"/>
  <c r="CU32" i="4"/>
  <c r="CT32" i="4"/>
  <c r="CW31" i="4"/>
  <c r="CV31" i="4"/>
  <c r="CU31" i="4"/>
  <c r="CT31" i="4"/>
  <c r="CW30" i="4"/>
  <c r="CV30" i="4"/>
  <c r="CU30" i="4"/>
  <c r="CT30" i="4"/>
  <c r="CW24" i="4"/>
  <c r="CV24" i="4"/>
  <c r="CU24" i="4"/>
  <c r="CT24" i="4"/>
  <c r="CW23" i="4"/>
  <c r="CV23" i="4"/>
  <c r="CU23" i="4"/>
  <c r="CT23" i="4"/>
  <c r="CW22" i="4"/>
  <c r="CV22" i="4"/>
  <c r="CU22" i="4"/>
  <c r="CT22" i="4"/>
  <c r="CW21" i="4"/>
  <c r="CV21" i="4"/>
  <c r="CU21" i="4"/>
  <c r="CT21" i="4"/>
  <c r="CW20" i="4"/>
  <c r="CV20" i="4"/>
  <c r="CU20" i="4"/>
  <c r="CT20" i="4"/>
  <c r="CW19" i="4"/>
  <c r="CV19" i="4"/>
  <c r="CU19" i="4"/>
  <c r="CT19" i="4"/>
  <c r="CW18" i="4"/>
  <c r="CV18" i="4"/>
  <c r="CU18" i="4"/>
  <c r="CT18" i="4"/>
  <c r="CW17" i="4"/>
  <c r="CV17" i="4"/>
  <c r="CU17" i="4"/>
  <c r="CT17" i="4"/>
  <c r="CW11" i="4"/>
  <c r="CV11" i="4"/>
  <c r="CU11" i="4"/>
  <c r="CT11" i="4"/>
  <c r="CW10" i="4"/>
  <c r="CV10" i="4"/>
  <c r="CU10" i="4"/>
  <c r="CT10" i="4"/>
  <c r="CW9" i="4"/>
  <c r="CV9" i="4"/>
  <c r="CU9" i="4"/>
  <c r="CT9" i="4"/>
  <c r="CW8" i="4"/>
  <c r="CV8" i="4"/>
  <c r="CU8" i="4"/>
  <c r="CT8" i="4"/>
  <c r="CW7" i="4"/>
  <c r="CV7" i="4"/>
  <c r="CU7" i="4"/>
  <c r="CT7" i="4"/>
  <c r="CW6" i="4"/>
  <c r="CV6" i="4"/>
  <c r="CU6" i="4"/>
  <c r="CT6" i="4"/>
  <c r="CW5" i="4"/>
  <c r="CT5" i="4"/>
  <c r="CU5" i="4"/>
  <c r="CV5" i="4"/>
  <c r="BL24" i="4" l="1"/>
  <c r="BL23" i="4"/>
  <c r="BL22" i="4"/>
  <c r="BL21" i="4"/>
  <c r="BL20" i="4"/>
  <c r="BL19" i="4"/>
  <c r="BL18" i="4"/>
  <c r="BL17" i="4"/>
  <c r="BQ36" i="4"/>
  <c r="BQ25" i="4"/>
  <c r="BQ12" i="4"/>
  <c r="BP35" i="4"/>
  <c r="BO35" i="4"/>
  <c r="BN35" i="4"/>
  <c r="BM35" i="4"/>
  <c r="BP34" i="4"/>
  <c r="BO34" i="4"/>
  <c r="BN34" i="4"/>
  <c r="BM34" i="4"/>
  <c r="BP33" i="4"/>
  <c r="BO33" i="4"/>
  <c r="BN33" i="4"/>
  <c r="BM33" i="4"/>
  <c r="BP32" i="4"/>
  <c r="BO32" i="4"/>
  <c r="BN32" i="4"/>
  <c r="BM32" i="4"/>
  <c r="BP31" i="4"/>
  <c r="BO31" i="4"/>
  <c r="BN31" i="4"/>
  <c r="BM31" i="4"/>
  <c r="BP30" i="4"/>
  <c r="BO30" i="4"/>
  <c r="BN30" i="4"/>
  <c r="BM30" i="4"/>
  <c r="BL35" i="4"/>
  <c r="BL34" i="4"/>
  <c r="BL33" i="4"/>
  <c r="BL32" i="4"/>
  <c r="BL31" i="4"/>
  <c r="BL30" i="4"/>
  <c r="BP24" i="4"/>
  <c r="BO24" i="4"/>
  <c r="BN24" i="4"/>
  <c r="BM24" i="4"/>
  <c r="BP23" i="4"/>
  <c r="BO23" i="4"/>
  <c r="BN23" i="4"/>
  <c r="BM23" i="4"/>
  <c r="BP22" i="4"/>
  <c r="BO22" i="4"/>
  <c r="BN22" i="4"/>
  <c r="BM22" i="4"/>
  <c r="BP21" i="4"/>
  <c r="BO21" i="4"/>
  <c r="BN21" i="4"/>
  <c r="BM21" i="4"/>
  <c r="BP20" i="4"/>
  <c r="BO20" i="4"/>
  <c r="BN20" i="4"/>
  <c r="BM20" i="4"/>
  <c r="BP19" i="4"/>
  <c r="BO19" i="4"/>
  <c r="BN19" i="4"/>
  <c r="BM19" i="4"/>
  <c r="BP18" i="4"/>
  <c r="BO18" i="4"/>
  <c r="BN18" i="4"/>
  <c r="BM18" i="4"/>
  <c r="BP17" i="4"/>
  <c r="BO17" i="4"/>
  <c r="BN17" i="4"/>
  <c r="BM17" i="4"/>
  <c r="BP11" i="4"/>
  <c r="BO11" i="4"/>
  <c r="BN11" i="4"/>
  <c r="BM11" i="4"/>
  <c r="BP10" i="4"/>
  <c r="BO10" i="4"/>
  <c r="BN10" i="4"/>
  <c r="BM10" i="4"/>
  <c r="BP9" i="4"/>
  <c r="BO9" i="4"/>
  <c r="BN9" i="4"/>
  <c r="BM9" i="4"/>
  <c r="BP8" i="4"/>
  <c r="BO8" i="4"/>
  <c r="BN8" i="4"/>
  <c r="BM8" i="4"/>
  <c r="BP7" i="4"/>
  <c r="BO7" i="4"/>
  <c r="BN7" i="4"/>
  <c r="BM7" i="4"/>
  <c r="BP6" i="4"/>
  <c r="BO6" i="4"/>
  <c r="BN6" i="4"/>
  <c r="BM6" i="4"/>
  <c r="BP5" i="4"/>
  <c r="BO5" i="4"/>
  <c r="BN5" i="4"/>
  <c r="BM5" i="4"/>
  <c r="BL11" i="4"/>
  <c r="BL10" i="4"/>
  <c r="BL9" i="4"/>
  <c r="BL8" i="4"/>
  <c r="BL7" i="4"/>
  <c r="BL6" i="4"/>
  <c r="BL5" i="4"/>
  <c r="AE5" i="4"/>
  <c r="BL37" i="4"/>
  <c r="BL26" i="4"/>
  <c r="BL13" i="4"/>
  <c r="EC35" i="4"/>
  <c r="EB35" i="4"/>
  <c r="EA35" i="4"/>
  <c r="ED34" i="4"/>
  <c r="EB34" i="4"/>
  <c r="EA34" i="4"/>
  <c r="ED33" i="4"/>
  <c r="EC33" i="4"/>
  <c r="EA33" i="4"/>
  <c r="ED32" i="4"/>
  <c r="EC32" i="4"/>
  <c r="EB32" i="4"/>
  <c r="ED31" i="4"/>
  <c r="EC31" i="4"/>
  <c r="EB31" i="4"/>
  <c r="EC30" i="4"/>
  <c r="EB30" i="4"/>
  <c r="EA30" i="4"/>
  <c r="ED24" i="4"/>
  <c r="EC24" i="4"/>
  <c r="EB24" i="4"/>
  <c r="ED23" i="4"/>
  <c r="EC23" i="4"/>
  <c r="EB23" i="4"/>
  <c r="EC22" i="4"/>
  <c r="EB22" i="4"/>
  <c r="EA22" i="4"/>
  <c r="ED21" i="4"/>
  <c r="EB21" i="4"/>
  <c r="EA21" i="4"/>
  <c r="ED20" i="4"/>
  <c r="EC20" i="4"/>
  <c r="EA20" i="4"/>
  <c r="ED19" i="4"/>
  <c r="EB19" i="4"/>
  <c r="EA19" i="4"/>
  <c r="EC18" i="4"/>
  <c r="EB18" i="4"/>
  <c r="EA18" i="4"/>
  <c r="ED17" i="4"/>
  <c r="EC17" i="4"/>
  <c r="EA17" i="4"/>
  <c r="ED11" i="4"/>
  <c r="EC11" i="4"/>
  <c r="EA11" i="4"/>
  <c r="ED10" i="4"/>
  <c r="EB10" i="4"/>
  <c r="EA10" i="4"/>
  <c r="EC9" i="4"/>
  <c r="EB9" i="4"/>
  <c r="EA9" i="4"/>
  <c r="ED8" i="4"/>
  <c r="EC8" i="4"/>
  <c r="EA8" i="4"/>
  <c r="EC7" i="4"/>
  <c r="EB7" i="4"/>
  <c r="EA7" i="4"/>
  <c r="ED6" i="4"/>
  <c r="EC6" i="4"/>
  <c r="EB6" i="4"/>
  <c r="ED5" i="4"/>
  <c r="EB5" i="4"/>
  <c r="EA5" i="4"/>
  <c r="EH37" i="4"/>
  <c r="DZ37" i="4"/>
  <c r="EG26" i="4"/>
  <c r="DZ26" i="4"/>
  <c r="DZ13" i="4"/>
  <c r="R78" i="4" l="1"/>
  <c r="P78" i="4"/>
  <c r="Q78" i="4"/>
  <c r="K25" i="4"/>
  <c r="Q35" i="4"/>
  <c r="Q34" i="4"/>
  <c r="Q33" i="4"/>
  <c r="Q32" i="4"/>
  <c r="Q31" i="4"/>
  <c r="Q30" i="4"/>
  <c r="Q24" i="4"/>
  <c r="Q23" i="4"/>
  <c r="Q22" i="4"/>
  <c r="Q21" i="4"/>
  <c r="Q20" i="4"/>
  <c r="Q19" i="4"/>
  <c r="Q18" i="4"/>
  <c r="K36" i="4"/>
  <c r="Q17" i="4"/>
  <c r="Q6" i="4"/>
  <c r="P6" i="4"/>
  <c r="R6" i="4"/>
  <c r="Q11" i="4"/>
  <c r="Q10" i="4"/>
  <c r="Q9" i="4"/>
  <c r="Q8" i="4"/>
  <c r="Q7" i="4"/>
  <c r="K12" i="4"/>
  <c r="Q5" i="4"/>
  <c r="P5" i="4"/>
  <c r="P8" i="7"/>
  <c r="O8" i="7"/>
  <c r="N8" i="6"/>
  <c r="M8" i="6"/>
  <c r="T8" i="5"/>
  <c r="S8" i="5"/>
  <c r="ED7" i="4" l="1"/>
  <c r="DZ7" i="4"/>
  <c r="DZ11" i="4"/>
  <c r="EB11" i="4"/>
  <c r="EB17" i="4"/>
  <c r="DZ17" i="4"/>
  <c r="EB20" i="4"/>
  <c r="DZ20" i="4"/>
  <c r="DZ24" i="4"/>
  <c r="EA24" i="4"/>
  <c r="EB8" i="4"/>
  <c r="DZ8" i="4"/>
  <c r="EC21" i="4"/>
  <c r="DZ21" i="4"/>
  <c r="EC5" i="4"/>
  <c r="DZ5" i="4"/>
  <c r="ED9" i="4"/>
  <c r="DZ9" i="4"/>
  <c r="ED18" i="4"/>
  <c r="DZ18" i="4"/>
  <c r="ED22" i="4"/>
  <c r="DZ22" i="4"/>
  <c r="EC10" i="4"/>
  <c r="DZ10" i="4"/>
  <c r="EA6" i="4"/>
  <c r="DZ19" i="4"/>
  <c r="EC19" i="4"/>
  <c r="EA23" i="4"/>
  <c r="DZ23" i="4"/>
  <c r="ED35" i="4"/>
  <c r="DZ35" i="4"/>
  <c r="EB33" i="4"/>
  <c r="DZ33" i="4"/>
  <c r="ED30" i="4"/>
  <c r="EC34" i="4"/>
  <c r="DZ34" i="4"/>
  <c r="EA31" i="4"/>
  <c r="EA32" i="4"/>
  <c r="DZ32" i="4"/>
  <c r="Q25" i="4"/>
  <c r="EE25" i="4" s="1"/>
  <c r="Q12" i="4"/>
  <c r="EE12" i="4" s="1"/>
  <c r="Q36" i="4"/>
  <c r="EE36" i="4" s="1"/>
  <c r="P17" i="4"/>
  <c r="DF17" i="4" s="1"/>
  <c r="P19" i="4"/>
  <c r="DZ6" i="4" l="1"/>
  <c r="DZ31" i="4"/>
  <c r="DZ30" i="4"/>
  <c r="P72" i="7"/>
  <c r="O72" i="7"/>
  <c r="P71" i="7"/>
  <c r="O71" i="7"/>
  <c r="P70" i="7"/>
  <c r="O70" i="7"/>
  <c r="P69" i="7"/>
  <c r="O69" i="7"/>
  <c r="P68" i="7"/>
  <c r="O68" i="7"/>
  <c r="P67" i="7"/>
  <c r="O67" i="7"/>
  <c r="P66" i="7"/>
  <c r="O66" i="7"/>
  <c r="P65" i="7"/>
  <c r="O65" i="7"/>
  <c r="P64" i="7"/>
  <c r="O64" i="7"/>
  <c r="P61" i="7"/>
  <c r="O61" i="7"/>
  <c r="P60" i="7"/>
  <c r="O60" i="7"/>
  <c r="P59" i="7"/>
  <c r="O59" i="7"/>
  <c r="P58" i="7"/>
  <c r="O58" i="7"/>
  <c r="P57" i="7"/>
  <c r="O57" i="7"/>
  <c r="P56" i="7"/>
  <c r="O56" i="7"/>
  <c r="P55" i="7"/>
  <c r="O55" i="7"/>
  <c r="P54" i="7"/>
  <c r="O54" i="7"/>
  <c r="P53" i="7"/>
  <c r="O53" i="7"/>
  <c r="P50" i="7"/>
  <c r="O50" i="7"/>
  <c r="P49" i="7"/>
  <c r="O49" i="7"/>
  <c r="P48" i="7"/>
  <c r="O48" i="7"/>
  <c r="P47" i="7"/>
  <c r="O47" i="7"/>
  <c r="P46" i="7"/>
  <c r="O46" i="7"/>
  <c r="P45" i="7"/>
  <c r="O45" i="7"/>
  <c r="P44" i="7"/>
  <c r="O44" i="7"/>
  <c r="P43" i="7"/>
  <c r="O43" i="7"/>
  <c r="P42" i="7"/>
  <c r="O42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P28" i="7"/>
  <c r="O28" i="7"/>
  <c r="P27" i="7"/>
  <c r="O27" i="7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V10" i="7"/>
  <c r="P10" i="7"/>
  <c r="O10" i="7"/>
  <c r="V9" i="7"/>
  <c r="P9" i="7"/>
  <c r="O9" i="7"/>
  <c r="V7" i="7"/>
  <c r="P7" i="7"/>
  <c r="O7" i="7"/>
  <c r="V6" i="7"/>
  <c r="P6" i="7"/>
  <c r="O6" i="7"/>
  <c r="P5" i="7"/>
  <c r="O5" i="7"/>
  <c r="V4" i="7"/>
  <c r="P4" i="7"/>
  <c r="O4" i="7"/>
  <c r="N72" i="6"/>
  <c r="M72" i="6"/>
  <c r="N71" i="6"/>
  <c r="M71" i="6"/>
  <c r="N70" i="6"/>
  <c r="M70" i="6"/>
  <c r="N69" i="6"/>
  <c r="M69" i="6"/>
  <c r="N68" i="6"/>
  <c r="M68" i="6"/>
  <c r="N67" i="6"/>
  <c r="M67" i="6"/>
  <c r="N66" i="6"/>
  <c r="M66" i="6"/>
  <c r="N65" i="6"/>
  <c r="M65" i="6"/>
  <c r="N64" i="6"/>
  <c r="M64" i="6"/>
  <c r="N61" i="6"/>
  <c r="M61" i="6"/>
  <c r="N60" i="6"/>
  <c r="M60" i="6"/>
  <c r="N59" i="6"/>
  <c r="M59" i="6"/>
  <c r="N58" i="6"/>
  <c r="M58" i="6"/>
  <c r="N57" i="6"/>
  <c r="M57" i="6"/>
  <c r="N56" i="6"/>
  <c r="M56" i="6"/>
  <c r="N55" i="6"/>
  <c r="M55" i="6"/>
  <c r="N54" i="6"/>
  <c r="M54" i="6"/>
  <c r="N53" i="6"/>
  <c r="M53" i="6"/>
  <c r="N50" i="6"/>
  <c r="M50" i="6"/>
  <c r="N49" i="6"/>
  <c r="M49" i="6"/>
  <c r="N48" i="6"/>
  <c r="M48" i="6"/>
  <c r="N47" i="6"/>
  <c r="M47" i="6"/>
  <c r="N46" i="6"/>
  <c r="M46" i="6"/>
  <c r="N45" i="6"/>
  <c r="M45" i="6"/>
  <c r="N44" i="6"/>
  <c r="M44" i="6"/>
  <c r="N43" i="6"/>
  <c r="M43" i="6"/>
  <c r="N42" i="6"/>
  <c r="M42" i="6"/>
  <c r="N39" i="6"/>
  <c r="M39" i="6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0" i="6"/>
  <c r="M10" i="6"/>
  <c r="N9" i="6"/>
  <c r="M9" i="6"/>
  <c r="N7" i="6"/>
  <c r="M7" i="6"/>
  <c r="N6" i="6"/>
  <c r="M6" i="6"/>
  <c r="N5" i="6"/>
  <c r="M5" i="6"/>
  <c r="N4" i="6"/>
  <c r="M4" i="6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1" i="5"/>
  <c r="S61" i="5"/>
  <c r="T60" i="5"/>
  <c r="S60" i="5"/>
  <c r="T59" i="5"/>
  <c r="S59" i="5"/>
  <c r="T58" i="5"/>
  <c r="S58" i="5"/>
  <c r="T57" i="5"/>
  <c r="S57" i="5"/>
  <c r="T56" i="5"/>
  <c r="S56" i="5"/>
  <c r="T55" i="5"/>
  <c r="S55" i="5"/>
  <c r="T54" i="5"/>
  <c r="S54" i="5"/>
  <c r="T53" i="5"/>
  <c r="S53" i="5"/>
  <c r="T50" i="5"/>
  <c r="S50" i="5"/>
  <c r="T49" i="5"/>
  <c r="S49" i="5"/>
  <c r="T48" i="5"/>
  <c r="S48" i="5"/>
  <c r="T47" i="5"/>
  <c r="S47" i="5"/>
  <c r="T46" i="5"/>
  <c r="S46" i="5"/>
  <c r="T45" i="5"/>
  <c r="S45" i="5"/>
  <c r="T44" i="5"/>
  <c r="S44" i="5"/>
  <c r="T43" i="5"/>
  <c r="S43" i="5"/>
  <c r="T42" i="5"/>
  <c r="S42" i="5"/>
  <c r="T39" i="5"/>
  <c r="S39" i="5"/>
  <c r="T38" i="5"/>
  <c r="S38" i="5"/>
  <c r="T37" i="5"/>
  <c r="S37" i="5"/>
  <c r="T36" i="5"/>
  <c r="S36" i="5"/>
  <c r="T35" i="5"/>
  <c r="S35" i="5"/>
  <c r="T34" i="5"/>
  <c r="S34" i="5"/>
  <c r="T33" i="5"/>
  <c r="S33" i="5"/>
  <c r="T32" i="5"/>
  <c r="S32" i="5"/>
  <c r="T31" i="5"/>
  <c r="S31" i="5"/>
  <c r="T30" i="5"/>
  <c r="S30" i="5"/>
  <c r="T29" i="5"/>
  <c r="S29" i="5"/>
  <c r="T28" i="5"/>
  <c r="S28" i="5"/>
  <c r="T27" i="5"/>
  <c r="S27" i="5"/>
  <c r="T26" i="5"/>
  <c r="S26" i="5"/>
  <c r="T25" i="5"/>
  <c r="S25" i="5"/>
  <c r="T24" i="5"/>
  <c r="S24" i="5"/>
  <c r="T23" i="5"/>
  <c r="S23" i="5"/>
  <c r="T22" i="5"/>
  <c r="S22" i="5"/>
  <c r="T21" i="5"/>
  <c r="S21" i="5"/>
  <c r="T20" i="5"/>
  <c r="S20" i="5"/>
  <c r="T19" i="5"/>
  <c r="S19" i="5"/>
  <c r="T18" i="5"/>
  <c r="S18" i="5"/>
  <c r="T17" i="5"/>
  <c r="S17" i="5"/>
  <c r="T16" i="5"/>
  <c r="S16" i="5"/>
  <c r="T15" i="5"/>
  <c r="S15" i="5"/>
  <c r="T10" i="5"/>
  <c r="S10" i="5"/>
  <c r="T9" i="5"/>
  <c r="S9" i="5"/>
  <c r="T7" i="5"/>
  <c r="S7" i="5"/>
  <c r="T6" i="5"/>
  <c r="S6" i="5"/>
  <c r="T5" i="5"/>
  <c r="S5" i="5"/>
  <c r="T4" i="5"/>
  <c r="S4" i="5"/>
  <c r="DR35" i="4" l="1"/>
  <c r="DQ35" i="4"/>
  <c r="DP35" i="4"/>
  <c r="DS34" i="4"/>
  <c r="DQ34" i="4"/>
  <c r="DP34" i="4"/>
  <c r="DS33" i="4"/>
  <c r="DR33" i="4"/>
  <c r="DP33" i="4"/>
  <c r="DS32" i="4"/>
  <c r="DR32" i="4"/>
  <c r="DQ32" i="4"/>
  <c r="DS31" i="4"/>
  <c r="DR31" i="4"/>
  <c r="DQ31" i="4"/>
  <c r="DR30" i="4"/>
  <c r="DQ30" i="4"/>
  <c r="DP30" i="4"/>
  <c r="DS24" i="4"/>
  <c r="DR24" i="4"/>
  <c r="DQ24" i="4"/>
  <c r="DS23" i="4"/>
  <c r="DR23" i="4"/>
  <c r="DQ23" i="4"/>
  <c r="DR22" i="4"/>
  <c r="DQ22" i="4"/>
  <c r="DP22" i="4"/>
  <c r="DS21" i="4"/>
  <c r="DQ21" i="4"/>
  <c r="DP21" i="4"/>
  <c r="DS20" i="4"/>
  <c r="DR20" i="4"/>
  <c r="DP20" i="4"/>
  <c r="DS19" i="4"/>
  <c r="DQ19" i="4"/>
  <c r="DP19" i="4"/>
  <c r="DR18" i="4"/>
  <c r="DQ18" i="4"/>
  <c r="DP18" i="4"/>
  <c r="DS17" i="4"/>
  <c r="DR17" i="4"/>
  <c r="DP17" i="4"/>
  <c r="DS11" i="4"/>
  <c r="DR11" i="4"/>
  <c r="DP11" i="4"/>
  <c r="DS10" i="4"/>
  <c r="DQ10" i="4"/>
  <c r="DP10" i="4"/>
  <c r="DR9" i="4"/>
  <c r="DQ9" i="4"/>
  <c r="DP9" i="4"/>
  <c r="DS8" i="4"/>
  <c r="DR8" i="4"/>
  <c r="DP8" i="4"/>
  <c r="DR7" i="4"/>
  <c r="DQ7" i="4"/>
  <c r="DP7" i="4"/>
  <c r="DS6" i="4"/>
  <c r="DR6" i="4"/>
  <c r="DQ6" i="4"/>
  <c r="DS5" i="4"/>
  <c r="DQ5" i="4"/>
  <c r="DP5" i="4"/>
  <c r="DW37" i="4"/>
  <c r="DO37" i="4"/>
  <c r="DV26" i="4"/>
  <c r="DO26" i="4"/>
  <c r="DO13" i="4"/>
  <c r="DG35" i="4"/>
  <c r="DF35" i="4"/>
  <c r="DE35" i="4"/>
  <c r="DH34" i="4"/>
  <c r="DF34" i="4"/>
  <c r="DE34" i="4"/>
  <c r="DH33" i="4"/>
  <c r="DG33" i="4"/>
  <c r="DE33" i="4"/>
  <c r="DH32" i="4"/>
  <c r="DG32" i="4"/>
  <c r="DF32" i="4"/>
  <c r="DH31" i="4"/>
  <c r="DG31" i="4"/>
  <c r="DF31" i="4"/>
  <c r="DG30" i="4"/>
  <c r="DF30" i="4"/>
  <c r="DE30" i="4"/>
  <c r="DH24" i="4"/>
  <c r="DG24" i="4"/>
  <c r="DF24" i="4"/>
  <c r="DH23" i="4"/>
  <c r="DG23" i="4"/>
  <c r="DF23" i="4"/>
  <c r="DG22" i="4"/>
  <c r="DF22" i="4"/>
  <c r="DE22" i="4"/>
  <c r="DH21" i="4"/>
  <c r="DF21" i="4"/>
  <c r="DE21" i="4"/>
  <c r="DH20" i="4"/>
  <c r="DG20" i="4"/>
  <c r="DE20" i="4"/>
  <c r="DH19" i="4"/>
  <c r="DF19" i="4"/>
  <c r="DE19" i="4"/>
  <c r="DG18" i="4"/>
  <c r="DF18" i="4"/>
  <c r="DE18" i="4"/>
  <c r="DH17" i="4"/>
  <c r="DG17" i="4"/>
  <c r="DE17" i="4"/>
  <c r="DH11" i="4"/>
  <c r="DG11" i="4"/>
  <c r="DE11" i="4"/>
  <c r="DH10" i="4"/>
  <c r="DF10" i="4"/>
  <c r="DE10" i="4"/>
  <c r="DG9" i="4"/>
  <c r="DF9" i="4"/>
  <c r="DE9" i="4"/>
  <c r="DH8" i="4"/>
  <c r="DG8" i="4"/>
  <c r="DE8" i="4"/>
  <c r="DG7" i="4"/>
  <c r="DF7" i="4"/>
  <c r="DE7" i="4"/>
  <c r="DH6" i="4"/>
  <c r="DG6" i="4"/>
  <c r="DF6" i="4"/>
  <c r="DE6" i="4"/>
  <c r="DH5" i="4"/>
  <c r="DF5" i="4"/>
  <c r="DE5" i="4"/>
  <c r="R35" i="4"/>
  <c r="DS35" i="4" s="1"/>
  <c r="R34" i="4"/>
  <c r="DR34" i="4" s="1"/>
  <c r="R33" i="4"/>
  <c r="DO33" i="4" s="1"/>
  <c r="R32" i="4"/>
  <c r="DO32" i="4" s="1"/>
  <c r="R31" i="4"/>
  <c r="DP31" i="4" s="1"/>
  <c r="R30" i="4"/>
  <c r="DS30" i="4" s="1"/>
  <c r="R24" i="4"/>
  <c r="DO24" i="4" s="1"/>
  <c r="R23" i="4"/>
  <c r="DP23" i="4" s="1"/>
  <c r="R22" i="4"/>
  <c r="DS22" i="4" s="1"/>
  <c r="R21" i="4"/>
  <c r="R20" i="4"/>
  <c r="DQ20" i="4" s="1"/>
  <c r="R19" i="4"/>
  <c r="DR19" i="4" s="1"/>
  <c r="R18" i="4"/>
  <c r="DO18" i="4" s="1"/>
  <c r="R17" i="4"/>
  <c r="R11" i="4"/>
  <c r="DQ11" i="4" s="1"/>
  <c r="R10" i="4"/>
  <c r="DR10" i="4" s="1"/>
  <c r="R9" i="4"/>
  <c r="DO9" i="4" s="1"/>
  <c r="R8" i="4"/>
  <c r="DQ8" i="4" s="1"/>
  <c r="R7" i="4"/>
  <c r="DO7" i="4" s="1"/>
  <c r="DP6" i="4"/>
  <c r="R5" i="4"/>
  <c r="P35" i="4"/>
  <c r="DD35" i="4" s="1"/>
  <c r="P34" i="4"/>
  <c r="DD34" i="4" s="1"/>
  <c r="P33" i="4"/>
  <c r="DF33" i="4" s="1"/>
  <c r="P32" i="4"/>
  <c r="DE32" i="4" s="1"/>
  <c r="P31" i="4"/>
  <c r="P30" i="4"/>
  <c r="P24" i="4"/>
  <c r="DD24" i="4" s="1"/>
  <c r="P23" i="4"/>
  <c r="DE23" i="4" s="1"/>
  <c r="P22" i="4"/>
  <c r="P21" i="4"/>
  <c r="P20" i="4"/>
  <c r="DF20" i="4" s="1"/>
  <c r="P18" i="4"/>
  <c r="DH18" i="4" s="1"/>
  <c r="P11" i="4"/>
  <c r="DD11" i="4" s="1"/>
  <c r="P10" i="4"/>
  <c r="DD10" i="4" s="1"/>
  <c r="P9" i="4"/>
  <c r="DD9" i="4" s="1"/>
  <c r="P8" i="4"/>
  <c r="DD8" i="4" s="1"/>
  <c r="P7" i="4"/>
  <c r="DD37" i="4"/>
  <c r="DD26" i="4"/>
  <c r="DD13" i="4"/>
  <c r="CS35" i="4"/>
  <c r="CS34" i="4"/>
  <c r="CS33" i="4"/>
  <c r="CS32" i="4"/>
  <c r="CS24" i="4"/>
  <c r="CS23" i="4"/>
  <c r="CS18" i="4"/>
  <c r="CS11" i="4"/>
  <c r="CS10" i="4"/>
  <c r="CS9" i="4"/>
  <c r="CS8" i="4"/>
  <c r="CS7" i="4"/>
  <c r="CS37" i="4"/>
  <c r="CS26" i="4"/>
  <c r="CS13" i="4"/>
  <c r="CL35" i="4"/>
  <c r="CK35" i="4"/>
  <c r="CJ35" i="4"/>
  <c r="CI35" i="4"/>
  <c r="CL34" i="4"/>
  <c r="CK34" i="4"/>
  <c r="CJ34" i="4"/>
  <c r="CI34" i="4"/>
  <c r="CL33" i="4"/>
  <c r="CK33" i="4"/>
  <c r="CJ33" i="4"/>
  <c r="CI33" i="4"/>
  <c r="CL32" i="4"/>
  <c r="CK32" i="4"/>
  <c r="CJ32" i="4"/>
  <c r="CI32" i="4"/>
  <c r="CL31" i="4"/>
  <c r="CK31" i="4"/>
  <c r="CJ31" i="4"/>
  <c r="CI31" i="4"/>
  <c r="CL30" i="4"/>
  <c r="CK30" i="4"/>
  <c r="CJ30" i="4"/>
  <c r="CI30" i="4"/>
  <c r="CL24" i="4"/>
  <c r="CK24" i="4"/>
  <c r="CJ24" i="4"/>
  <c r="CI24" i="4"/>
  <c r="CL23" i="4"/>
  <c r="CK23" i="4"/>
  <c r="CJ23" i="4"/>
  <c r="CI23" i="4"/>
  <c r="CL22" i="4"/>
  <c r="CK22" i="4"/>
  <c r="CJ22" i="4"/>
  <c r="CI22" i="4"/>
  <c r="CL21" i="4"/>
  <c r="CK21" i="4"/>
  <c r="CJ21" i="4"/>
  <c r="CI21" i="4"/>
  <c r="CL20" i="4"/>
  <c r="CK20" i="4"/>
  <c r="CJ20" i="4"/>
  <c r="CI20" i="4"/>
  <c r="CL19" i="4"/>
  <c r="CK19" i="4"/>
  <c r="CJ19" i="4"/>
  <c r="CI19" i="4"/>
  <c r="CL18" i="4"/>
  <c r="CK18" i="4"/>
  <c r="CJ18" i="4"/>
  <c r="CI18" i="4"/>
  <c r="CL17" i="4"/>
  <c r="CK17" i="4"/>
  <c r="CJ17" i="4"/>
  <c r="CI17" i="4"/>
  <c r="CL11" i="4"/>
  <c r="CK11" i="4"/>
  <c r="CJ11" i="4"/>
  <c r="CI11" i="4"/>
  <c r="CL10" i="4"/>
  <c r="CK10" i="4"/>
  <c r="CJ10" i="4"/>
  <c r="CI10" i="4"/>
  <c r="CL9" i="4"/>
  <c r="CK9" i="4"/>
  <c r="CJ9" i="4"/>
  <c r="CI9" i="4"/>
  <c r="CL8" i="4"/>
  <c r="CK8" i="4"/>
  <c r="CJ8" i="4"/>
  <c r="CI8" i="4"/>
  <c r="CL7" i="4"/>
  <c r="CK7" i="4"/>
  <c r="CJ7" i="4"/>
  <c r="CI7" i="4"/>
  <c r="CL6" i="4"/>
  <c r="CK6" i="4"/>
  <c r="CJ6" i="4"/>
  <c r="CI6" i="4"/>
  <c r="CL5" i="4"/>
  <c r="CK5" i="4"/>
  <c r="CJ5" i="4"/>
  <c r="CI5" i="4"/>
  <c r="CH35" i="4"/>
  <c r="CH34" i="4"/>
  <c r="CH33" i="4"/>
  <c r="CH32" i="4"/>
  <c r="CH24" i="4"/>
  <c r="CH23" i="4"/>
  <c r="CH18" i="4"/>
  <c r="CH11" i="4"/>
  <c r="CH10" i="4"/>
  <c r="CH9" i="4"/>
  <c r="CH8" i="4"/>
  <c r="CH7" i="4"/>
  <c r="CP37" i="4"/>
  <c r="CH37" i="4"/>
  <c r="CO26" i="4"/>
  <c r="CH26" i="4"/>
  <c r="CH13" i="4"/>
  <c r="CA35" i="4"/>
  <c r="BZ35" i="4"/>
  <c r="BY35" i="4"/>
  <c r="BX35" i="4"/>
  <c r="CA34" i="4"/>
  <c r="BZ34" i="4"/>
  <c r="BY34" i="4"/>
  <c r="BX34" i="4"/>
  <c r="CA33" i="4"/>
  <c r="BZ33" i="4"/>
  <c r="BY33" i="4"/>
  <c r="BX33" i="4"/>
  <c r="CA32" i="4"/>
  <c r="BZ32" i="4"/>
  <c r="BY32" i="4"/>
  <c r="BX32" i="4"/>
  <c r="CA31" i="4"/>
  <c r="BZ31" i="4"/>
  <c r="BY31" i="4"/>
  <c r="BX31" i="4"/>
  <c r="CA30" i="4"/>
  <c r="BZ30" i="4"/>
  <c r="BY30" i="4"/>
  <c r="BX30" i="4"/>
  <c r="CA24" i="4"/>
  <c r="BZ24" i="4"/>
  <c r="BY24" i="4"/>
  <c r="BX24" i="4"/>
  <c r="CA23" i="4"/>
  <c r="BZ23" i="4"/>
  <c r="BY23" i="4"/>
  <c r="BX23" i="4"/>
  <c r="CA22" i="4"/>
  <c r="BZ22" i="4"/>
  <c r="BY22" i="4"/>
  <c r="BX22" i="4"/>
  <c r="CA21" i="4"/>
  <c r="BZ21" i="4"/>
  <c r="BY21" i="4"/>
  <c r="BX21" i="4"/>
  <c r="CA20" i="4"/>
  <c r="BZ20" i="4"/>
  <c r="BY20" i="4"/>
  <c r="BX20" i="4"/>
  <c r="CA19" i="4"/>
  <c r="BZ19" i="4"/>
  <c r="BY19" i="4"/>
  <c r="BX19" i="4"/>
  <c r="CA18" i="4"/>
  <c r="BZ18" i="4"/>
  <c r="BY18" i="4"/>
  <c r="BX18" i="4"/>
  <c r="CA17" i="4"/>
  <c r="BZ17" i="4"/>
  <c r="BY17" i="4"/>
  <c r="BX17" i="4"/>
  <c r="CA11" i="4"/>
  <c r="BZ11" i="4"/>
  <c r="BY11" i="4"/>
  <c r="BX11" i="4"/>
  <c r="CA10" i="4"/>
  <c r="BZ10" i="4"/>
  <c r="BY10" i="4"/>
  <c r="BX10" i="4"/>
  <c r="CA9" i="4"/>
  <c r="BZ9" i="4"/>
  <c r="BY9" i="4"/>
  <c r="BX9" i="4"/>
  <c r="CA8" i="4"/>
  <c r="BZ8" i="4"/>
  <c r="BY8" i="4"/>
  <c r="BX8" i="4"/>
  <c r="CA7" i="4"/>
  <c r="BZ7" i="4"/>
  <c r="BY7" i="4"/>
  <c r="BX7" i="4"/>
  <c r="CA6" i="4"/>
  <c r="BZ6" i="4"/>
  <c r="BY6" i="4"/>
  <c r="BX6" i="4"/>
  <c r="CA5" i="4"/>
  <c r="BZ5" i="4"/>
  <c r="BY5" i="4"/>
  <c r="BX5" i="4"/>
  <c r="BW35" i="4"/>
  <c r="BW34" i="4"/>
  <c r="BW33" i="4"/>
  <c r="BW32" i="4"/>
  <c r="BW24" i="4"/>
  <c r="BW23" i="4"/>
  <c r="BW18" i="4"/>
  <c r="BW11" i="4"/>
  <c r="BW10" i="4"/>
  <c r="BW9" i="4"/>
  <c r="BW8" i="4"/>
  <c r="BW7" i="4"/>
  <c r="CE37" i="4"/>
  <c r="BW37" i="4"/>
  <c r="CD26" i="4"/>
  <c r="BW26" i="4"/>
  <c r="BW13" i="4"/>
  <c r="DQ17" i="4" l="1"/>
  <c r="R25" i="4"/>
  <c r="DO22" i="4" s="1"/>
  <c r="DR5" i="4"/>
  <c r="DO5" i="4"/>
  <c r="P25" i="4"/>
  <c r="DD22" i="4" s="1"/>
  <c r="DO23" i="4"/>
  <c r="DO34" i="4"/>
  <c r="DH9" i="4"/>
  <c r="DP32" i="4"/>
  <c r="DD32" i="4"/>
  <c r="DS9" i="4"/>
  <c r="DF8" i="4"/>
  <c r="DD33" i="4"/>
  <c r="DD23" i="4"/>
  <c r="DF11" i="4"/>
  <c r="DE24" i="4"/>
  <c r="DO10" i="4"/>
  <c r="DO35" i="4"/>
  <c r="DG34" i="4"/>
  <c r="DS7" i="4"/>
  <c r="DP24" i="4"/>
  <c r="P12" i="4"/>
  <c r="DG10" i="4"/>
  <c r="DH22" i="4"/>
  <c r="DH30" i="4"/>
  <c r="DH35" i="4"/>
  <c r="DO11" i="4"/>
  <c r="DQ33" i="4"/>
  <c r="R12" i="4"/>
  <c r="DE31" i="4"/>
  <c r="DD7" i="4"/>
  <c r="DO8" i="4"/>
  <c r="DH7" i="4"/>
  <c r="DS18" i="4"/>
  <c r="DR21" i="4"/>
  <c r="DG21" i="4"/>
  <c r="DG19" i="4"/>
  <c r="DD18" i="4"/>
  <c r="DG5" i="4"/>
  <c r="BE35" i="4"/>
  <c r="BD35" i="4"/>
  <c r="BC35" i="4"/>
  <c r="BB35" i="4"/>
  <c r="BE34" i="4"/>
  <c r="BD34" i="4"/>
  <c r="BC34" i="4"/>
  <c r="BB34" i="4"/>
  <c r="BE33" i="4"/>
  <c r="BD33" i="4"/>
  <c r="BC33" i="4"/>
  <c r="BB33" i="4"/>
  <c r="BE32" i="4"/>
  <c r="BD32" i="4"/>
  <c r="BC32" i="4"/>
  <c r="BB32" i="4"/>
  <c r="BE31" i="4"/>
  <c r="BD31" i="4"/>
  <c r="BC31" i="4"/>
  <c r="BB31" i="4"/>
  <c r="BE30" i="4"/>
  <c r="BD30" i="4"/>
  <c r="BC30" i="4"/>
  <c r="BB30" i="4"/>
  <c r="BA11" i="4"/>
  <c r="BA10" i="4"/>
  <c r="BA9" i="4"/>
  <c r="BA8" i="4"/>
  <c r="BA7" i="4"/>
  <c r="BA24" i="4"/>
  <c r="BA23" i="4"/>
  <c r="BA18" i="4"/>
  <c r="BA35" i="4"/>
  <c r="BA34" i="4"/>
  <c r="BA33" i="4"/>
  <c r="BA32" i="4"/>
  <c r="BE24" i="4"/>
  <c r="BD24" i="4"/>
  <c r="BC24" i="4"/>
  <c r="BB24" i="4"/>
  <c r="BE23" i="4"/>
  <c r="BD23" i="4"/>
  <c r="BC23" i="4"/>
  <c r="BB23" i="4"/>
  <c r="BE22" i="4"/>
  <c r="BD22" i="4"/>
  <c r="BC22" i="4"/>
  <c r="BB22" i="4"/>
  <c r="BE21" i="4"/>
  <c r="BD21" i="4"/>
  <c r="BC21" i="4"/>
  <c r="BB21" i="4"/>
  <c r="BE20" i="4"/>
  <c r="BD20" i="4"/>
  <c r="BC20" i="4"/>
  <c r="BB20" i="4"/>
  <c r="BE19" i="4"/>
  <c r="BD19" i="4"/>
  <c r="BC19" i="4"/>
  <c r="BB19" i="4"/>
  <c r="BE18" i="4"/>
  <c r="BD18" i="4"/>
  <c r="BC18" i="4"/>
  <c r="BB18" i="4"/>
  <c r="BE17" i="4"/>
  <c r="BD17" i="4"/>
  <c r="BC17" i="4"/>
  <c r="BB17" i="4"/>
  <c r="BB5" i="4"/>
  <c r="BE11" i="4"/>
  <c r="BD11" i="4"/>
  <c r="BC11" i="4"/>
  <c r="BB11" i="4"/>
  <c r="BE10" i="4"/>
  <c r="BD10" i="4"/>
  <c r="BC10" i="4"/>
  <c r="BB10" i="4"/>
  <c r="BE9" i="4"/>
  <c r="BD9" i="4"/>
  <c r="BC9" i="4"/>
  <c r="BB9" i="4"/>
  <c r="BE8" i="4"/>
  <c r="BD8" i="4"/>
  <c r="BC8" i="4"/>
  <c r="BB8" i="4"/>
  <c r="BE7" i="4"/>
  <c r="BD7" i="4"/>
  <c r="BC7" i="4"/>
  <c r="BB7" i="4"/>
  <c r="BE6" i="4"/>
  <c r="BD6" i="4"/>
  <c r="BC6" i="4"/>
  <c r="BB6" i="4"/>
  <c r="BE5" i="4"/>
  <c r="BD5" i="4"/>
  <c r="BC5" i="4"/>
  <c r="BI37" i="4"/>
  <c r="BA37" i="4"/>
  <c r="BH26" i="4"/>
  <c r="BA26" i="4"/>
  <c r="BA13" i="4"/>
  <c r="AT35" i="4"/>
  <c r="AS35" i="4"/>
  <c r="AR35" i="4"/>
  <c r="AQ35" i="4"/>
  <c r="AT34" i="4"/>
  <c r="AS34" i="4"/>
  <c r="AR34" i="4"/>
  <c r="AQ34" i="4"/>
  <c r="AT33" i="4"/>
  <c r="AS33" i="4"/>
  <c r="AR33" i="4"/>
  <c r="AQ33" i="4"/>
  <c r="AT32" i="4"/>
  <c r="AS32" i="4"/>
  <c r="AR32" i="4"/>
  <c r="AQ32" i="4"/>
  <c r="AT31" i="4"/>
  <c r="AS31" i="4"/>
  <c r="AR31" i="4"/>
  <c r="AQ31" i="4"/>
  <c r="AT30" i="4"/>
  <c r="AS30" i="4"/>
  <c r="AR30" i="4"/>
  <c r="AQ30" i="4"/>
  <c r="AP35" i="4"/>
  <c r="AP34" i="4"/>
  <c r="AP33" i="4"/>
  <c r="AP32" i="4"/>
  <c r="AP24" i="4"/>
  <c r="AP23" i="4"/>
  <c r="AP18" i="4"/>
  <c r="AT24" i="4"/>
  <c r="AS24" i="4"/>
  <c r="AR24" i="4"/>
  <c r="AQ24" i="4"/>
  <c r="AT23" i="4"/>
  <c r="AS23" i="4"/>
  <c r="AR23" i="4"/>
  <c r="AQ23" i="4"/>
  <c r="AT22" i="4"/>
  <c r="AS22" i="4"/>
  <c r="AR22" i="4"/>
  <c r="AQ22" i="4"/>
  <c r="AT21" i="4"/>
  <c r="AS21" i="4"/>
  <c r="AR21" i="4"/>
  <c r="AQ21" i="4"/>
  <c r="AT20" i="4"/>
  <c r="AS20" i="4"/>
  <c r="AR20" i="4"/>
  <c r="AQ20" i="4"/>
  <c r="AT19" i="4"/>
  <c r="AS19" i="4"/>
  <c r="AR19" i="4"/>
  <c r="AQ19" i="4"/>
  <c r="AT18" i="4"/>
  <c r="AS18" i="4"/>
  <c r="AR18" i="4"/>
  <c r="AQ18" i="4"/>
  <c r="AT17" i="4"/>
  <c r="AS17" i="4"/>
  <c r="AR17" i="4"/>
  <c r="AQ17" i="4"/>
  <c r="AP11" i="4"/>
  <c r="AP10" i="4"/>
  <c r="AP9" i="4"/>
  <c r="AP8" i="4"/>
  <c r="AP7" i="4"/>
  <c r="AT11" i="4"/>
  <c r="AS11" i="4"/>
  <c r="AR11" i="4"/>
  <c r="AQ11" i="4"/>
  <c r="AT10" i="4"/>
  <c r="AS10" i="4"/>
  <c r="AR10" i="4"/>
  <c r="AQ10" i="4"/>
  <c r="AT9" i="4"/>
  <c r="AS9" i="4"/>
  <c r="AR9" i="4"/>
  <c r="AQ9" i="4"/>
  <c r="AT8" i="4"/>
  <c r="AS8" i="4"/>
  <c r="AR8" i="4"/>
  <c r="AQ8" i="4"/>
  <c r="AT7" i="4"/>
  <c r="AS7" i="4"/>
  <c r="AR7" i="4"/>
  <c r="AQ7" i="4"/>
  <c r="AT6" i="4"/>
  <c r="AS6" i="4"/>
  <c r="AR6" i="4"/>
  <c r="AQ6" i="4"/>
  <c r="AT5" i="4"/>
  <c r="AS5" i="4"/>
  <c r="AR5" i="4"/>
  <c r="AQ5" i="4"/>
  <c r="AX37" i="4"/>
  <c r="AP37" i="4"/>
  <c r="AW26" i="4"/>
  <c r="AP26" i="4"/>
  <c r="AP13" i="4"/>
  <c r="AF30" i="4"/>
  <c r="AI35" i="4"/>
  <c r="AH35" i="4"/>
  <c r="AG35" i="4"/>
  <c r="AF35" i="4"/>
  <c r="AI34" i="4"/>
  <c r="AH34" i="4"/>
  <c r="AG34" i="4"/>
  <c r="AF34" i="4"/>
  <c r="AI33" i="4"/>
  <c r="AH33" i="4"/>
  <c r="AG33" i="4"/>
  <c r="AF33" i="4"/>
  <c r="AI32" i="4"/>
  <c r="AH32" i="4"/>
  <c r="AG32" i="4"/>
  <c r="AF32" i="4"/>
  <c r="AI31" i="4"/>
  <c r="AH31" i="4"/>
  <c r="AG31" i="4"/>
  <c r="AF31" i="4"/>
  <c r="AI30" i="4"/>
  <c r="AH30" i="4"/>
  <c r="AG30" i="4"/>
  <c r="AI24" i="4"/>
  <c r="AH24" i="4"/>
  <c r="AG24" i="4"/>
  <c r="AF24" i="4"/>
  <c r="AI23" i="4"/>
  <c r="AH23" i="4"/>
  <c r="AG23" i="4"/>
  <c r="AF23" i="4"/>
  <c r="AI22" i="4"/>
  <c r="AH22" i="4"/>
  <c r="AG22" i="4"/>
  <c r="AF22" i="4"/>
  <c r="AI21" i="4"/>
  <c r="AH21" i="4"/>
  <c r="AG21" i="4"/>
  <c r="AF21" i="4"/>
  <c r="AI20" i="4"/>
  <c r="AH20" i="4"/>
  <c r="AG20" i="4"/>
  <c r="AF20" i="4"/>
  <c r="AI19" i="4"/>
  <c r="AH19" i="4"/>
  <c r="AG19" i="4"/>
  <c r="AF19" i="4"/>
  <c r="AI18" i="4"/>
  <c r="AH18" i="4"/>
  <c r="AG18" i="4"/>
  <c r="AF18" i="4"/>
  <c r="AI17" i="4"/>
  <c r="AH17" i="4"/>
  <c r="AG17" i="4"/>
  <c r="AF17" i="4"/>
  <c r="AI11" i="4"/>
  <c r="AH11" i="4"/>
  <c r="AG11" i="4"/>
  <c r="AF11" i="4"/>
  <c r="AI10" i="4"/>
  <c r="AH10" i="4"/>
  <c r="AG10" i="4"/>
  <c r="AF10" i="4"/>
  <c r="AI9" i="4"/>
  <c r="AH9" i="4"/>
  <c r="AG9" i="4"/>
  <c r="AF9" i="4"/>
  <c r="AI8" i="4"/>
  <c r="AH8" i="4"/>
  <c r="AG8" i="4"/>
  <c r="AF8" i="4"/>
  <c r="AI7" i="4"/>
  <c r="AH7" i="4"/>
  <c r="AG7" i="4"/>
  <c r="AF7" i="4"/>
  <c r="AI6" i="4"/>
  <c r="AH6" i="4"/>
  <c r="AG6" i="4"/>
  <c r="AF6" i="4"/>
  <c r="AI5" i="4"/>
  <c r="AH5" i="4"/>
  <c r="AG5" i="4"/>
  <c r="AF5" i="4"/>
  <c r="X35" i="4"/>
  <c r="W35" i="4"/>
  <c r="V35" i="4"/>
  <c r="U35" i="4"/>
  <c r="X34" i="4"/>
  <c r="W34" i="4"/>
  <c r="V34" i="4"/>
  <c r="U34" i="4"/>
  <c r="X33" i="4"/>
  <c r="W33" i="4"/>
  <c r="V33" i="4"/>
  <c r="U33" i="4"/>
  <c r="X32" i="4"/>
  <c r="W32" i="4"/>
  <c r="V32" i="4"/>
  <c r="U32" i="4"/>
  <c r="X31" i="4"/>
  <c r="W31" i="4"/>
  <c r="V31" i="4"/>
  <c r="U31" i="4"/>
  <c r="X30" i="4"/>
  <c r="W30" i="4"/>
  <c r="V30" i="4"/>
  <c r="U30" i="4"/>
  <c r="X24" i="4"/>
  <c r="W24" i="4"/>
  <c r="V24" i="4"/>
  <c r="U24" i="4"/>
  <c r="X23" i="4"/>
  <c r="W23" i="4"/>
  <c r="V23" i="4"/>
  <c r="U23" i="4"/>
  <c r="X22" i="4"/>
  <c r="W22" i="4"/>
  <c r="V22" i="4"/>
  <c r="U22" i="4"/>
  <c r="X21" i="4"/>
  <c r="W21" i="4"/>
  <c r="V21" i="4"/>
  <c r="U21" i="4"/>
  <c r="X20" i="4"/>
  <c r="W20" i="4"/>
  <c r="V20" i="4"/>
  <c r="U20" i="4"/>
  <c r="X19" i="4"/>
  <c r="W19" i="4"/>
  <c r="V19" i="4"/>
  <c r="U19" i="4"/>
  <c r="X18" i="4"/>
  <c r="W18" i="4"/>
  <c r="V18" i="4"/>
  <c r="U18" i="4"/>
  <c r="X17" i="4"/>
  <c r="W17" i="4"/>
  <c r="V17" i="4"/>
  <c r="U17" i="4"/>
  <c r="X11" i="4"/>
  <c r="W11" i="4"/>
  <c r="V11" i="4"/>
  <c r="U11" i="4"/>
  <c r="X10" i="4"/>
  <c r="W10" i="4"/>
  <c r="V10" i="4"/>
  <c r="U10" i="4"/>
  <c r="X9" i="4"/>
  <c r="W9" i="4"/>
  <c r="V9" i="4"/>
  <c r="U9" i="4"/>
  <c r="X8" i="4"/>
  <c r="W8" i="4"/>
  <c r="V8" i="4"/>
  <c r="U8" i="4"/>
  <c r="X7" i="4"/>
  <c r="W7" i="4"/>
  <c r="V7" i="4"/>
  <c r="U7" i="4"/>
  <c r="X6" i="4"/>
  <c r="W6" i="4"/>
  <c r="V6" i="4"/>
  <c r="U6" i="4"/>
  <c r="X5" i="4"/>
  <c r="W5" i="4"/>
  <c r="V5" i="4"/>
  <c r="U5" i="4"/>
  <c r="AE35" i="4"/>
  <c r="AE34" i="4"/>
  <c r="AE33" i="4"/>
  <c r="AE32" i="4"/>
  <c r="AE24" i="4"/>
  <c r="AE23" i="4"/>
  <c r="AE18" i="4"/>
  <c r="AE11" i="4"/>
  <c r="AE10" i="4"/>
  <c r="AE9" i="4"/>
  <c r="AE8" i="4"/>
  <c r="AE7" i="4"/>
  <c r="AM37" i="4"/>
  <c r="AE37" i="4"/>
  <c r="AL26" i="4"/>
  <c r="AE26" i="4"/>
  <c r="AE13" i="4"/>
  <c r="T11" i="4" l="1"/>
  <c r="T10" i="4"/>
  <c r="T9" i="4"/>
  <c r="T8" i="4"/>
  <c r="T7" i="4"/>
  <c r="T35" i="4"/>
  <c r="T34" i="4"/>
  <c r="T33" i="4"/>
  <c r="T32" i="4"/>
  <c r="T24" i="4"/>
  <c r="T23" i="4"/>
  <c r="T18" i="4"/>
  <c r="AB37" i="4"/>
  <c r="AA26" i="4"/>
  <c r="T37" i="4"/>
  <c r="T26" i="4"/>
  <c r="T13" i="4"/>
  <c r="P36" i="4" l="1"/>
  <c r="R36" i="4"/>
  <c r="I36" i="4"/>
  <c r="L36" i="4"/>
  <c r="N36" i="4"/>
  <c r="CS31" i="4" s="1"/>
  <c r="M36" i="4"/>
  <c r="J36" i="4"/>
  <c r="H36" i="4"/>
  <c r="G36" i="4"/>
  <c r="I25" i="4"/>
  <c r="AP20" i="4" s="1"/>
  <c r="L25" i="4"/>
  <c r="BW22" i="4" s="1"/>
  <c r="N25" i="4"/>
  <c r="M25" i="4"/>
  <c r="CH22" i="4" s="1"/>
  <c r="J25" i="4"/>
  <c r="BA22" i="4" s="1"/>
  <c r="H25" i="4"/>
  <c r="AE22" i="4" s="1"/>
  <c r="G25" i="4"/>
  <c r="T22" i="4" s="1"/>
  <c r="N12" i="4"/>
  <c r="CS6" i="4" s="1"/>
  <c r="M12" i="4"/>
  <c r="L12" i="4"/>
  <c r="I12" i="4"/>
  <c r="J12" i="4"/>
  <c r="H12" i="4"/>
  <c r="G12" i="4"/>
  <c r="CS20" i="4" l="1"/>
  <c r="CS22" i="4"/>
  <c r="CM36" i="4"/>
  <c r="CH31" i="4"/>
  <c r="CH30" i="4"/>
  <c r="DT36" i="4"/>
  <c r="DO30" i="4"/>
  <c r="DO31" i="4"/>
  <c r="T31" i="4"/>
  <c r="T30" i="4"/>
  <c r="Y36" i="4"/>
  <c r="CX36" i="4"/>
  <c r="CS30" i="4"/>
  <c r="DI36" i="4"/>
  <c r="DD30" i="4"/>
  <c r="DD31" i="4"/>
  <c r="AE30" i="4"/>
  <c r="AJ36" i="4"/>
  <c r="AE31" i="4"/>
  <c r="BW30" i="4"/>
  <c r="CB36" i="4"/>
  <c r="BW31" i="4"/>
  <c r="BF36" i="4"/>
  <c r="BA31" i="4"/>
  <c r="BA30" i="4"/>
  <c r="AP30" i="4"/>
  <c r="AU36" i="4"/>
  <c r="AP31" i="4"/>
  <c r="CS17" i="4"/>
  <c r="CS21" i="4"/>
  <c r="BW21" i="4"/>
  <c r="BW20" i="4"/>
  <c r="DO21" i="4"/>
  <c r="DO20" i="4"/>
  <c r="AP21" i="4"/>
  <c r="AP22" i="4"/>
  <c r="CH21" i="4"/>
  <c r="CH20" i="4"/>
  <c r="AE21" i="4"/>
  <c r="AE20" i="4"/>
  <c r="DD21" i="4"/>
  <c r="DD20" i="4"/>
  <c r="BA21" i="4"/>
  <c r="BA20" i="4"/>
  <c r="T21" i="4"/>
  <c r="T20" i="4"/>
  <c r="BA17" i="4"/>
  <c r="BF25" i="4"/>
  <c r="BA19" i="4"/>
  <c r="AP17" i="4"/>
  <c r="AU25" i="4"/>
  <c r="AP19" i="4"/>
  <c r="CH19" i="4"/>
  <c r="CH17" i="4"/>
  <c r="CM25" i="4"/>
  <c r="DT25" i="4"/>
  <c r="DO17" i="4"/>
  <c r="DO19" i="4"/>
  <c r="T19" i="4"/>
  <c r="T17" i="4"/>
  <c r="Y25" i="4"/>
  <c r="CX25" i="4"/>
  <c r="CS19" i="4"/>
  <c r="DI25" i="4"/>
  <c r="DD17" i="4"/>
  <c r="DD19" i="4"/>
  <c r="AJ25" i="4"/>
  <c r="AE19" i="4"/>
  <c r="AE17" i="4"/>
  <c r="BW17" i="4"/>
  <c r="CB25" i="4"/>
  <c r="BW19" i="4"/>
  <c r="AJ12" i="4"/>
  <c r="AE6" i="4"/>
  <c r="CM12" i="4"/>
  <c r="CH6" i="4"/>
  <c r="CH5" i="4"/>
  <c r="BA6" i="4"/>
  <c r="BA5" i="4"/>
  <c r="BF12" i="4"/>
  <c r="CX12" i="4"/>
  <c r="CS5" i="4"/>
  <c r="DT12" i="4"/>
  <c r="DO6" i="4"/>
  <c r="AU12" i="4"/>
  <c r="AP6" i="4"/>
  <c r="AP5" i="4"/>
  <c r="DI12" i="4"/>
  <c r="DD6" i="4"/>
  <c r="DD5" i="4"/>
  <c r="T6" i="4"/>
  <c r="T5" i="4"/>
  <c r="Y12" i="4"/>
  <c r="BW5" i="4"/>
  <c r="CB12" i="4"/>
  <c r="BW6" i="4"/>
</calcChain>
</file>

<file path=xl/sharedStrings.xml><?xml version="1.0" encoding="utf-8"?>
<sst xmlns="http://schemas.openxmlformats.org/spreadsheetml/2006/main" count="627" uniqueCount="128">
  <si>
    <t>ASTM REO 1012</t>
  </si>
  <si>
    <t>DOE</t>
  </si>
  <si>
    <t>ALL</t>
  </si>
  <si>
    <t>PM</t>
  </si>
  <si>
    <t>102-0-47</t>
  </si>
  <si>
    <t>18-0-29</t>
  </si>
  <si>
    <t>165-0-16</t>
  </si>
  <si>
    <t>TRN8DFBTB</t>
  </si>
  <si>
    <t>165-0-19</t>
  </si>
  <si>
    <t>TRN</t>
  </si>
  <si>
    <t>DOE 1012 (AVG)</t>
  </si>
  <si>
    <r>
      <t>29</t>
    </r>
    <r>
      <rPr>
        <sz val="8"/>
        <color theme="1"/>
        <rFont val="Calibri"/>
        <family val="2"/>
      </rPr>
      <t>°</t>
    </r>
    <r>
      <rPr>
        <sz val="8"/>
        <color theme="1"/>
        <rFont val="Arial"/>
        <family val="2"/>
      </rPr>
      <t>C (AVG)</t>
    </r>
  </si>
  <si>
    <t>PM 1012 (AVG)</t>
  </si>
  <si>
    <t>Fe</t>
  </si>
  <si>
    <t>Hours</t>
  </si>
  <si>
    <t>PM 300 (AVG)</t>
  </si>
  <si>
    <t/>
  </si>
  <si>
    <t>TAN</t>
  </si>
  <si>
    <t>TBN</t>
  </si>
  <si>
    <r>
      <t>H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</si>
  <si>
    <t>102-0-2</t>
  </si>
  <si>
    <t>Coolant Flow</t>
  </si>
  <si>
    <t>delta T</t>
  </si>
  <si>
    <t>Rocker Cover Flow</t>
  </si>
  <si>
    <t>max</t>
  </si>
  <si>
    <t>Blowby Gas Temp.</t>
  </si>
  <si>
    <t>n/a</t>
  </si>
  <si>
    <t>Comment</t>
  </si>
  <si>
    <t>PROVE-OUT</t>
  </si>
  <si>
    <t>PRECISION</t>
  </si>
  <si>
    <t>N = 2</t>
  </si>
  <si>
    <t>N = 1</t>
  </si>
  <si>
    <t>TEST</t>
  </si>
  <si>
    <t>MATRIX</t>
  </si>
  <si>
    <t>IAR STD 2</t>
  </si>
  <si>
    <t>SwRI STD 1</t>
  </si>
  <si>
    <t>SwRI STD 2</t>
  </si>
  <si>
    <t>IAR STD 1</t>
  </si>
  <si>
    <t>RUN 1</t>
  </si>
  <si>
    <t>RUN 2</t>
  </si>
  <si>
    <t>RUN 3</t>
  </si>
  <si>
    <t>RUN 4</t>
  </si>
  <si>
    <t>RUN 5</t>
  </si>
  <si>
    <t>ASTM REO 1011</t>
  </si>
  <si>
    <t>IVB102-0-49</t>
  </si>
  <si>
    <t>20-0-47</t>
  </si>
  <si>
    <t>102-0-54</t>
  </si>
  <si>
    <t>165-0-21</t>
  </si>
  <si>
    <t>20-0-48</t>
  </si>
  <si>
    <t>IVB101-0-6</t>
  </si>
  <si>
    <t>PM 1011 (AVG)</t>
  </si>
  <si>
    <t>ASTM REO 300</t>
  </si>
  <si>
    <t>165-0-15</t>
  </si>
  <si>
    <t>102-0-48</t>
  </si>
  <si>
    <t>18-0-30</t>
  </si>
  <si>
    <t>20-0-46</t>
  </si>
  <si>
    <t>101-0-50</t>
  </si>
  <si>
    <t>100-0-54</t>
  </si>
  <si>
    <t>102-0-53</t>
  </si>
  <si>
    <t>18-0-32</t>
  </si>
  <si>
    <t>DOE 300 (AVG)</t>
  </si>
  <si>
    <t>N = 4</t>
  </si>
  <si>
    <r>
      <t>Intake Lifter Average Area Loss, µm</t>
    </r>
    <r>
      <rPr>
        <vertAlign val="superscript"/>
        <sz val="11"/>
        <color theme="1"/>
        <rFont val="Arial"/>
        <family val="2"/>
      </rPr>
      <t>2</t>
    </r>
  </si>
  <si>
    <r>
      <t>Exhaust Lifter Average Area Loss, µm</t>
    </r>
    <r>
      <rPr>
        <vertAlign val="superscript"/>
        <sz val="11"/>
        <color theme="1"/>
        <rFont val="Arial"/>
        <family val="2"/>
      </rPr>
      <t>2</t>
    </r>
  </si>
  <si>
    <t>w/o Talc Powder</t>
  </si>
  <si>
    <t>w/ Talc Powder</t>
  </si>
  <si>
    <r>
      <t>Intake Lifter Average Volume Loss, mm</t>
    </r>
    <r>
      <rPr>
        <vertAlign val="superscript"/>
        <sz val="11"/>
        <color theme="1"/>
        <rFont val="Arial"/>
        <family val="2"/>
      </rPr>
      <t>3</t>
    </r>
  </si>
  <si>
    <r>
      <t>Exhaust Lifter Average Volume Loss, mm</t>
    </r>
    <r>
      <rPr>
        <vertAlign val="superscript"/>
        <sz val="11"/>
        <color theme="1"/>
        <rFont val="Arial"/>
        <family val="2"/>
      </rPr>
      <t>3</t>
    </r>
  </si>
  <si>
    <t>N/A</t>
  </si>
  <si>
    <t>Engine Hours</t>
  </si>
  <si>
    <t>Engine Runs</t>
  </si>
  <si>
    <t>---</t>
  </si>
  <si>
    <t>Wear Results, Oil Consumption, Engine Runs and Hours</t>
  </si>
  <si>
    <t>18-0-33</t>
  </si>
  <si>
    <t>102-0-55</t>
  </si>
  <si>
    <t>N = 6</t>
  </si>
  <si>
    <t>Oil Consumption, g</t>
  </si>
  <si>
    <t>100-0-6</t>
  </si>
  <si>
    <t>101-0-8</t>
  </si>
  <si>
    <t xml:space="preserve">300 IVB Precision Matrix </t>
  </si>
  <si>
    <t>Date</t>
  </si>
  <si>
    <t>Testkey</t>
  </si>
  <si>
    <t>Lab</t>
  </si>
  <si>
    <t>Stand</t>
  </si>
  <si>
    <t>Oil</t>
  </si>
  <si>
    <t>IAVL w/o</t>
  </si>
  <si>
    <t>IAVL w/</t>
  </si>
  <si>
    <t>IAAL</t>
  </si>
  <si>
    <t>EAAL</t>
  </si>
  <si>
    <t>Oil Cons</t>
  </si>
  <si>
    <t>B</t>
  </si>
  <si>
    <t>A</t>
  </si>
  <si>
    <t xml:space="preserve">1011 IVB Precision Matrix </t>
  </si>
  <si>
    <t>running</t>
  </si>
  <si>
    <t xml:space="preserve">1012 IVB Precision Matrix </t>
  </si>
  <si>
    <t>=</t>
  </si>
  <si>
    <r>
      <t>Intake Lifter Average Volume Loss, 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(Measured w/o Talc Powder)</t>
    </r>
  </si>
  <si>
    <r>
      <t>Intake Lifter Average Volume Loss, 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(Measured w/ Talc Powder)</t>
    </r>
  </si>
  <si>
    <r>
      <t>Exhaust Lifter Average Volume Loss, 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(Measured w/o Talc Powder)</t>
    </r>
  </si>
  <si>
    <r>
      <t xml:space="preserve">Intake Lifter Average Area Loss,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</si>
  <si>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Exhaust Lifter Average Area Loss,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</si>
  <si>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Iron at End of Test in Used Oil, ppm</t>
  </si>
  <si>
    <t>Oil Consumption at End of Test, g</t>
  </si>
  <si>
    <t>Invalid Test</t>
  </si>
  <si>
    <t>AAL</t>
  </si>
  <si>
    <r>
      <t>Combined Intake + Exhaust Lifter Average Volume Loss, 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(Measured w/o Talc Powder)</t>
    </r>
  </si>
  <si>
    <r>
      <t xml:space="preserve">Combined Intake + Exhaust Lifter Average Area Loss,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</si>
  <si>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IAVL w/o Talc</t>
  </si>
  <si>
    <t>A1</t>
  </si>
  <si>
    <t>A2</t>
  </si>
  <si>
    <t>B1</t>
  </si>
  <si>
    <t>B2</t>
  </si>
  <si>
    <t>AVG</t>
  </si>
  <si>
    <t>IAVL w/ Talc</t>
  </si>
  <si>
    <t>EAVL w/o</t>
  </si>
  <si>
    <t>EAVL w/</t>
  </si>
  <si>
    <t>EAVL w/o Talc</t>
  </si>
  <si>
    <t>AVL w/o</t>
  </si>
  <si>
    <t>AVL w/</t>
  </si>
  <si>
    <t>Intake + Exhaust</t>
  </si>
  <si>
    <t>AVL w/o Talc</t>
  </si>
  <si>
    <r>
      <t>Exhaust Lifter Average Volume Loss, 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(Measured w/ Talc Powder)</t>
    </r>
  </si>
  <si>
    <r>
      <t>Combined Intake + Exhaust Lifter Average Volume Loss, 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(Measured w/ Talc Powder)</t>
    </r>
  </si>
  <si>
    <t>N = 9</t>
  </si>
  <si>
    <t>N = 5</t>
  </si>
  <si>
    <t>AVL w/ Talc</t>
  </si>
  <si>
    <t>EAVL w/ Talc</t>
  </si>
  <si>
    <t>SCROLL DOWN THEN RIGHT FOR PLOTS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</si>
</sst>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8"/>
      <color rgb="FF00B050"/>
      <name val="Arial"/>
      <family val="2"/>
    </font>
    <font>
      <sz val="8"/>
      <color theme="1"/>
      <name val="Calibri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b/>
      <vertAlign val="subscript"/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8"/>
      <color rgb="FFFF00FF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vertAlign val="superscript"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7030A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2" fontId="10" fillId="0" borderId="0" xfId="0" applyNumberFormat="1" applyFont="1"/>
    <xf numFmtId="2" fontId="11" fillId="0" borderId="0" xfId="0" applyNumberFormat="1" applyFont="1"/>
    <xf numFmtId="2" fontId="1" fillId="0" borderId="0" xfId="0" applyNumberFormat="1" applyFont="1"/>
    <xf numFmtId="1" fontId="9" fillId="0" borderId="0" xfId="0" applyNumberFormat="1" applyFont="1"/>
    <xf numFmtId="0" fontId="10" fillId="0" borderId="0" xfId="0" applyFont="1"/>
    <xf numFmtId="0" fontId="11" fillId="0" borderId="0" xfId="0" applyFont="1"/>
    <xf numFmtId="1" fontId="1" fillId="0" borderId="0" xfId="0" applyNumberFormat="1" applyFont="1"/>
    <xf numFmtId="0" fontId="10" fillId="0" borderId="0" xfId="0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1" fontId="9" fillId="0" borderId="0" xfId="0" applyNumberFormat="1" applyFont="1" applyFill="1"/>
    <xf numFmtId="1" fontId="10" fillId="0" borderId="0" xfId="0" applyNumberFormat="1" applyFont="1"/>
    <xf numFmtId="1" fontId="11" fillId="0" borderId="0" xfId="0" applyNumberFormat="1" applyFont="1"/>
    <xf numFmtId="1" fontId="10" fillId="0" borderId="0" xfId="0" applyNumberFormat="1" applyFont="1" applyFill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9" fillId="2" borderId="0" xfId="0" applyNumberFormat="1" applyFont="1" applyFill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/>
    <xf numFmtId="2" fontId="9" fillId="0" borderId="1" xfId="0" applyNumberFormat="1" applyFont="1" applyFill="1" applyBorder="1"/>
    <xf numFmtId="1" fontId="9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/>
    <xf numFmtId="0" fontId="18" fillId="0" borderId="1" xfId="0" applyFont="1" applyBorder="1" applyAlignment="1">
      <alignment horizontal="center" vertical="center"/>
    </xf>
    <xf numFmtId="2" fontId="10" fillId="0" borderId="1" xfId="0" applyNumberFormat="1" applyFont="1" applyFill="1" applyBorder="1"/>
    <xf numFmtId="0" fontId="10" fillId="0" borderId="1" xfId="0" applyFont="1" applyBorder="1"/>
    <xf numFmtId="0" fontId="10" fillId="0" borderId="1" xfId="0" applyFont="1" applyFill="1" applyBorder="1"/>
    <xf numFmtId="2" fontId="10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1" fontId="0" fillId="0" borderId="0" xfId="0" applyNumberFormat="1"/>
    <xf numFmtId="2" fontId="0" fillId="0" borderId="0" xfId="0" applyNumberFormat="1"/>
    <xf numFmtId="0" fontId="20" fillId="3" borderId="5" xfId="0" applyFont="1" applyFill="1" applyBorder="1" applyAlignment="1">
      <alignment horizontal="center" vertical="center" wrapText="1" readingOrder="1"/>
    </xf>
    <xf numFmtId="14" fontId="21" fillId="0" borderId="6" xfId="0" applyNumberFormat="1" applyFont="1" applyBorder="1" applyAlignment="1">
      <alignment horizontal="center" wrapText="1" readingOrder="1"/>
    </xf>
    <xf numFmtId="0" fontId="21" fillId="0" borderId="6" xfId="0" applyFont="1" applyBorder="1" applyAlignment="1">
      <alignment horizontal="center" wrapText="1" readingOrder="1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9" xfId="0" applyFont="1" applyBorder="1" applyAlignment="1">
      <alignment wrapText="1"/>
    </xf>
    <xf numFmtId="14" fontId="21" fillId="4" borderId="6" xfId="0" applyNumberFormat="1" applyFont="1" applyFill="1" applyBorder="1" applyAlignment="1">
      <alignment horizontal="center" wrapText="1" readingOrder="1"/>
    </xf>
    <xf numFmtId="0" fontId="21" fillId="4" borderId="6" xfId="0" applyFont="1" applyFill="1" applyBorder="1" applyAlignment="1">
      <alignment horizontal="center" wrapText="1" readingOrder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0" fillId="3" borderId="0" xfId="0" applyFont="1" applyFill="1" applyBorder="1" applyAlignment="1">
      <alignment horizontal="center" vertical="center" wrapText="1" readingOrder="1"/>
    </xf>
    <xf numFmtId="2" fontId="22" fillId="0" borderId="6" xfId="0" applyNumberFormat="1" applyFont="1" applyBorder="1" applyAlignment="1">
      <alignment horizontal="center" wrapText="1"/>
    </xf>
    <xf numFmtId="164" fontId="22" fillId="0" borderId="6" xfId="0" applyNumberFormat="1" applyFont="1" applyBorder="1" applyAlignment="1">
      <alignment horizontal="center" wrapText="1"/>
    </xf>
    <xf numFmtId="1" fontId="22" fillId="0" borderId="6" xfId="0" applyNumberFormat="1" applyFont="1" applyBorder="1" applyAlignment="1">
      <alignment horizontal="center" wrapText="1"/>
    </xf>
    <xf numFmtId="2" fontId="27" fillId="0" borderId="6" xfId="0" applyNumberFormat="1" applyFont="1" applyBorder="1" applyAlignment="1">
      <alignment horizontal="center" wrapText="1"/>
    </xf>
    <xf numFmtId="1" fontId="27" fillId="0" borderId="6" xfId="0" applyNumberFormat="1" applyFont="1" applyBorder="1" applyAlignment="1">
      <alignment horizontal="center" wrapText="1"/>
    </xf>
    <xf numFmtId="164" fontId="27" fillId="0" borderId="6" xfId="0" applyNumberFormat="1" applyFont="1" applyBorder="1" applyAlignment="1">
      <alignment horizontal="center" wrapText="1"/>
    </xf>
    <xf numFmtId="2" fontId="21" fillId="0" borderId="6" xfId="0" applyNumberFormat="1" applyFont="1" applyBorder="1" applyAlignment="1">
      <alignment horizontal="center" wrapText="1" readingOrder="1"/>
    </xf>
    <xf numFmtId="1" fontId="21" fillId="0" borderId="6" xfId="0" applyNumberFormat="1" applyFont="1" applyBorder="1" applyAlignment="1">
      <alignment horizontal="center" wrapText="1" readingOrder="1"/>
    </xf>
    <xf numFmtId="164" fontId="21" fillId="0" borderId="6" xfId="0" applyNumberFormat="1" applyFont="1" applyBorder="1" applyAlignment="1">
      <alignment horizontal="center" wrapText="1" readingOrder="1"/>
    </xf>
    <xf numFmtId="2" fontId="22" fillId="4" borderId="6" xfId="0" applyNumberFormat="1" applyFont="1" applyFill="1" applyBorder="1" applyAlignment="1">
      <alignment horizontal="center" wrapText="1"/>
    </xf>
    <xf numFmtId="164" fontId="22" fillId="4" borderId="6" xfId="0" applyNumberFormat="1" applyFont="1" applyFill="1" applyBorder="1" applyAlignment="1">
      <alignment horizontal="center" wrapText="1"/>
    </xf>
    <xf numFmtId="1" fontId="22" fillId="4" borderId="6" xfId="0" applyNumberFormat="1" applyFont="1" applyFill="1" applyBorder="1" applyAlignment="1">
      <alignment horizontal="center" wrapText="1"/>
    </xf>
    <xf numFmtId="1" fontId="20" fillId="3" borderId="5" xfId="0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2" fontId="28" fillId="0" borderId="0" xfId="0" applyNumberFormat="1" applyFont="1"/>
    <xf numFmtId="3" fontId="28" fillId="0" borderId="0" xfId="0" applyNumberFormat="1" applyFont="1"/>
    <xf numFmtId="4" fontId="28" fillId="0" borderId="0" xfId="0" applyNumberFormat="1" applyFont="1"/>
    <xf numFmtId="3" fontId="0" fillId="0" borderId="0" xfId="0" applyNumberFormat="1"/>
    <xf numFmtId="4" fontId="0" fillId="0" borderId="0" xfId="0" applyNumberFormat="1"/>
    <xf numFmtId="3" fontId="21" fillId="0" borderId="6" xfId="0" applyNumberFormat="1" applyFont="1" applyBorder="1" applyAlignment="1">
      <alignment horizontal="center" wrapText="1" readingOrder="1"/>
    </xf>
    <xf numFmtId="3" fontId="22" fillId="0" borderId="6" xfId="0" applyNumberFormat="1" applyFont="1" applyBorder="1" applyAlignment="1">
      <alignment horizontal="center" wrapText="1"/>
    </xf>
    <xf numFmtId="3" fontId="27" fillId="0" borderId="6" xfId="0" applyNumberFormat="1" applyFont="1" applyBorder="1" applyAlignment="1">
      <alignment horizontal="center" wrapText="1"/>
    </xf>
    <xf numFmtId="3" fontId="22" fillId="4" borderId="6" xfId="0" applyNumberFormat="1" applyFont="1" applyFill="1" applyBorder="1" applyAlignment="1">
      <alignment horizontal="center" wrapText="1"/>
    </xf>
    <xf numFmtId="14" fontId="30" fillId="4" borderId="6" xfId="0" applyNumberFormat="1" applyFont="1" applyFill="1" applyBorder="1" applyAlignment="1">
      <alignment horizontal="center" wrapText="1" readingOrder="1"/>
    </xf>
    <xf numFmtId="0" fontId="30" fillId="4" borderId="6" xfId="0" applyFont="1" applyFill="1" applyBorder="1" applyAlignment="1">
      <alignment horizontal="center" wrapText="1" readingOrder="1"/>
    </xf>
    <xf numFmtId="2" fontId="30" fillId="4" borderId="6" xfId="0" applyNumberFormat="1" applyFont="1" applyFill="1" applyBorder="1" applyAlignment="1">
      <alignment horizontal="center" wrapText="1"/>
    </xf>
    <xf numFmtId="3" fontId="30" fillId="4" borderId="6" xfId="0" applyNumberFormat="1" applyFont="1" applyFill="1" applyBorder="1" applyAlignment="1">
      <alignment horizontal="center" wrapText="1"/>
    </xf>
    <xf numFmtId="1" fontId="30" fillId="4" borderId="6" xfId="0" applyNumberFormat="1" applyFont="1" applyFill="1" applyBorder="1" applyAlignment="1">
      <alignment horizontal="center" wrapText="1"/>
    </xf>
    <xf numFmtId="164" fontId="30" fillId="4" borderId="6" xfId="0" applyNumberFormat="1" applyFont="1" applyFill="1" applyBorder="1" applyAlignment="1">
      <alignment horizontal="center" wrapText="1"/>
    </xf>
    <xf numFmtId="2" fontId="30" fillId="4" borderId="0" xfId="0" applyNumberFormat="1" applyFont="1" applyFill="1"/>
    <xf numFmtId="3" fontId="30" fillId="4" borderId="0" xfId="0" applyNumberFormat="1" applyFont="1" applyFill="1"/>
    <xf numFmtId="0" fontId="29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 readingOrder="1"/>
    </xf>
    <xf numFmtId="0" fontId="23" fillId="0" borderId="3" xfId="0" applyFont="1" applyBorder="1" applyAlignment="1">
      <alignment horizontal="center" vertical="center" wrapText="1" readingOrder="1"/>
    </xf>
    <xf numFmtId="0" fontId="23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1" fontId="10" fillId="5" borderId="0" xfId="0" applyNumberFormat="1" applyFont="1" applyFill="1"/>
    <xf numFmtId="1" fontId="10" fillId="5" borderId="1" xfId="0" applyNumberFormat="1" applyFont="1" applyFill="1" applyBorder="1" applyAlignment="1">
      <alignment vertical="center"/>
    </xf>
    <xf numFmtId="164" fontId="10" fillId="5" borderId="0" xfId="0" applyNumberFormat="1" applyFont="1" applyFill="1" applyAlignment="1">
      <alignment vertical="center"/>
    </xf>
    <xf numFmtId="1" fontId="10" fillId="5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29" fillId="0" borderId="11" xfId="0" applyFont="1" applyBorder="1" applyAlignment="1">
      <alignment horizontal="center"/>
    </xf>
    <xf numFmtId="0" fontId="20" fillId="3" borderId="10" xfId="0" applyFont="1" applyFill="1" applyBorder="1" applyAlignment="1">
      <alignment horizontal="center" vertical="center" wrapText="1" readingOrder="1"/>
    </xf>
    <xf numFmtId="2" fontId="26" fillId="0" borderId="12" xfId="0" applyNumberFormat="1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2" fontId="32" fillId="0" borderId="12" xfId="0" applyNumberFormat="1" applyFont="1" applyBorder="1" applyAlignment="1">
      <alignment horizontal="center"/>
    </xf>
    <xf numFmtId="3" fontId="32" fillId="0" borderId="12" xfId="0" applyNumberFormat="1" applyFont="1" applyBorder="1" applyAlignment="1">
      <alignment horizontal="center"/>
    </xf>
    <xf numFmtId="2" fontId="26" fillId="4" borderId="12" xfId="0" applyNumberFormat="1" applyFont="1" applyFill="1" applyBorder="1" applyAlignment="1">
      <alignment horizontal="center"/>
    </xf>
    <xf numFmtId="3" fontId="26" fillId="4" borderId="12" xfId="0" applyNumberFormat="1" applyFont="1" applyFill="1" applyBorder="1" applyAlignment="1">
      <alignment horizontal="center"/>
    </xf>
    <xf numFmtId="2" fontId="31" fillId="0" borderId="12" xfId="0" applyNumberFormat="1" applyFont="1" applyBorder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Intake Lifter Average Volume Loss w/o Talc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Plots'!$U$4</c:f>
              <c:strCache>
                <c:ptCount val="1"/>
                <c:pt idx="0">
                  <c:v>A1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Plots'!$U$5:$U$37</c:f>
              <c:numCache>
                <c:formatCode>General</c:formatCode>
                <c:ptCount val="33"/>
                <c:pt idx="0">
                  <c:v>-99</c:v>
                </c:pt>
                <c:pt idx="1">
                  <c:v>2.5499999999999998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1.76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Plots'!$V$4</c:f>
              <c:strCache>
                <c:ptCount val="1"/>
                <c:pt idx="0">
                  <c:v>A2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Plots'!$V$5:$V$37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1.73</c:v>
                </c:pt>
                <c:pt idx="13">
                  <c:v>-99</c:v>
                </c:pt>
                <c:pt idx="14">
                  <c:v>-99</c:v>
                </c:pt>
                <c:pt idx="15">
                  <c:v>1.64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Plots'!$W$4</c:f>
              <c:strCache>
                <c:ptCount val="1"/>
                <c:pt idx="0">
                  <c:v>B1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Plots'!$W$5:$W$37</c:f>
              <c:numCache>
                <c:formatCode>General</c:formatCode>
                <c:ptCount val="33"/>
                <c:pt idx="0">
                  <c:v>2.62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2.08</c:v>
                </c:pt>
                <c:pt idx="15">
                  <c:v>-99</c:v>
                </c:pt>
                <c:pt idx="16">
                  <c:v>2.41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Plots'!$X$4</c:f>
              <c:strCache>
                <c:ptCount val="1"/>
                <c:pt idx="0">
                  <c:v>B2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Plots'!$X$5:$X$37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2.62</c:v>
                </c:pt>
                <c:pt idx="18">
                  <c:v>-99</c:v>
                </c:pt>
                <c:pt idx="19">
                  <c:v>-99</c:v>
                </c:pt>
                <c:pt idx="25">
                  <c:v>2.1800000000000002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Plots'!$Y$4</c:f>
              <c:strCache>
                <c:ptCount val="1"/>
                <c:pt idx="0">
                  <c:v>AVG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4907157846100538"/>
                  <c:y val="-2.6205148009646642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4092161921080165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409216192108016"/>
                  <c:y val="2.8587764436821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solidFill>
                <a:sysClr val="window" lastClr="FFFFFF">
                  <a:alpha val="40000"/>
                </a:sysClr>
              </a:solidFill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Plots'!$Y$5:$Y$37</c:f>
              <c:numCache>
                <c:formatCode>General</c:formatCode>
                <c:ptCount val="33"/>
                <c:pt idx="7" formatCode="0.00">
                  <c:v>2.585</c:v>
                </c:pt>
                <c:pt idx="20" formatCode="0.00">
                  <c:v>2.0960000000000001</c:v>
                </c:pt>
                <c:pt idx="31" formatCode="0.00">
                  <c:v>1.9700000000000002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Plots'!$Z$4</c:f>
              <c:strCache>
                <c:ptCount val="1"/>
                <c:pt idx="0">
                  <c:v>300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8"/>
              <c:layout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Plots'!$Z$5:$Z$37</c:f>
              <c:numCache>
                <c:formatCode>General</c:formatCode>
                <c:ptCount val="33"/>
                <c:pt idx="8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Plots'!$AA$4</c:f>
              <c:strCache>
                <c:ptCount val="1"/>
                <c:pt idx="0">
                  <c:v>1011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Plots'!$AA$5:$AA$37</c:f>
              <c:numCache>
                <c:formatCode>General</c:formatCode>
                <c:ptCount val="33"/>
                <c:pt idx="21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Plots'!$AB$4</c:f>
              <c:strCache>
                <c:ptCount val="1"/>
                <c:pt idx="0">
                  <c:v>1012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Plots'!$T$5:$T$37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Plots'!$AB$5:$AB$37</c:f>
              <c:numCache>
                <c:formatCode>General</c:formatCode>
                <c:ptCount val="33"/>
                <c:pt idx="3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41704"/>
        <c:axId val="292242096"/>
      </c:scatterChart>
      <c:valAx>
        <c:axId val="292241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2096"/>
        <c:crosses val="autoZero"/>
        <c:crossBetween val="midCat"/>
      </c:valAx>
      <c:valAx>
        <c:axId val="29224209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Loss, </a:t>
                </a:r>
                <a:r>
                  <a:rPr lang="en-US" sz="1000" b="0" i="0" u="none" strike="noStrike" baseline="0">
                    <a:effectLst/>
                  </a:rPr>
                  <a:t>mm</a:t>
                </a:r>
                <a:r>
                  <a:rPr lang="en-US" sz="1000" b="0" i="0" u="none" strike="noStrike" baseline="30000">
                    <a:effectLst/>
                  </a:rPr>
                  <a:t>3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41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Intake + Exhaust Lifter Average Volume Loss w/ Talc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Plots'!$EA$4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Plots'!$EA$5:$EA$37</c:f>
              <c:numCache>
                <c:formatCode>General</c:formatCode>
                <c:ptCount val="33"/>
                <c:pt idx="0">
                  <c:v>-99</c:v>
                </c:pt>
                <c:pt idx="1">
                  <c:v>2.2149999999999999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1.8149999999999999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Plots'!$EB$4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Plots'!$EB$5:$EB$37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1.56</c:v>
                </c:pt>
                <c:pt idx="13">
                  <c:v>-99</c:v>
                </c:pt>
                <c:pt idx="14">
                  <c:v>-99</c:v>
                </c:pt>
                <c:pt idx="15">
                  <c:v>1.4749999999999999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Plots'!$EC$4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Plots'!$EC$5:$EC$37</c:f>
              <c:numCache>
                <c:formatCode>General</c:formatCode>
                <c:ptCount val="33"/>
                <c:pt idx="0">
                  <c:v>2.2200000000000002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2.0499999999999998</c:v>
                </c:pt>
                <c:pt idx="15">
                  <c:v>-99</c:v>
                </c:pt>
                <c:pt idx="16">
                  <c:v>2.02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Plots'!$ED$4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Plots'!$ED$5:$ED$37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1.9550000000000001</c:v>
                </c:pt>
                <c:pt idx="18">
                  <c:v>-99</c:v>
                </c:pt>
                <c:pt idx="19">
                  <c:v>-99</c:v>
                </c:pt>
                <c:pt idx="25">
                  <c:v>1.625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Plots'!$EE$4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29753873302245"/>
                  <c:y val="-2.4406161351043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3582183446729354"/>
                  <c:y val="-2.7099764044645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3177652702392784"/>
                  <c:y val="-1.632535327023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Plots'!$EE$5:$EE$37</c:f>
              <c:numCache>
                <c:formatCode>General</c:formatCode>
                <c:ptCount val="33"/>
                <c:pt idx="7" formatCode="#,##0.00">
                  <c:v>2.2175000000000002</c:v>
                </c:pt>
                <c:pt idx="20" formatCode="#,##0.00">
                  <c:v>1.8120000000000001</c:v>
                </c:pt>
                <c:pt idx="31" formatCode="#,##0.00">
                  <c:v>1.72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Plots'!$EF$4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8"/>
              <c:layout/>
              <c:tx>
                <c:rich>
                  <a:bodyPr/>
                  <a:lstStyle/>
                  <a:p>
                    <a:fld id="{2F3E5B0D-DDA9-4E22-BCAC-28CC4C32B530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Plots'!$EF$5:$EF$37</c:f>
              <c:numCache>
                <c:formatCode>General</c:formatCode>
                <c:ptCount val="33"/>
                <c:pt idx="8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Plots'!$EG$4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21"/>
              <c:layout/>
              <c:tx>
                <c:rich>
                  <a:bodyPr/>
                  <a:lstStyle/>
                  <a:p>
                    <a:fld id="{F8C3E608-E1BE-483E-AB3A-FACE751EEA70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Plots'!$EG$5:$EG$37</c:f>
              <c:numCache>
                <c:formatCode>General</c:formatCode>
                <c:ptCount val="33"/>
                <c:pt idx="21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Plots'!$EH$4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32"/>
              <c:layout/>
              <c:tx>
                <c:rich>
                  <a:bodyPr/>
                  <a:lstStyle/>
                  <a:p>
                    <a:fld id="{FAC78ABA-EF72-4BAD-9F99-3624F796B34E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Plots'!$DZ$5:$DZ$37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Plots'!$EH$5:$EH$37</c:f>
              <c:numCache>
                <c:formatCode>General</c:formatCode>
                <c:ptCount val="33"/>
                <c:pt idx="32">
                  <c:v>1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64685728"/>
        <c:axId val="364686120"/>
      </c:scatterChart>
      <c:valAx>
        <c:axId val="36468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4686120"/>
        <c:crosses val="autoZero"/>
        <c:crossBetween val="midCat"/>
      </c:valAx>
      <c:valAx>
        <c:axId val="36468612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Loss, mm</a:t>
                </a:r>
                <a:r>
                  <a:rPr lang="en-US" baseline="30000"/>
                  <a:t>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685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Exhaust Lifter Average Volume Loss w/ Talc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Plots'!$BM$4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Plots'!$BM$5:$BM$37</c:f>
              <c:numCache>
                <c:formatCode>General</c:formatCode>
                <c:ptCount val="33"/>
                <c:pt idx="0">
                  <c:v>-99</c:v>
                </c:pt>
                <c:pt idx="1">
                  <c:v>1.69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1.41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Plots'!$BN$4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Plots'!$BN$5:$BN$37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1.25</c:v>
                </c:pt>
                <c:pt idx="13">
                  <c:v>-99</c:v>
                </c:pt>
                <c:pt idx="14">
                  <c:v>-99</c:v>
                </c:pt>
                <c:pt idx="15">
                  <c:v>0.86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Plots'!$BO$4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Plots'!$BO$5:$BO$37</c:f>
              <c:numCache>
                <c:formatCode>General</c:formatCode>
                <c:ptCount val="33"/>
                <c:pt idx="0">
                  <c:v>1.61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1.96</c:v>
                </c:pt>
                <c:pt idx="15">
                  <c:v>-99</c:v>
                </c:pt>
                <c:pt idx="16">
                  <c:v>1.44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Plots'!$BP$4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Plots'!$BP$5:$BP$37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1.23</c:v>
                </c:pt>
                <c:pt idx="18">
                  <c:v>-99</c:v>
                </c:pt>
                <c:pt idx="19">
                  <c:v>-99</c:v>
                </c:pt>
                <c:pt idx="25">
                  <c:v>0.93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Plots'!$BQ$4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4700553170462494"/>
                  <c:y val="-1.0938147883029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3885557245442121"/>
                  <c:y val="5.22346827858638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3478059282931931"/>
                  <c:y val="1.3304276359394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Plots'!$BQ$5:$BQ$37</c:f>
              <c:numCache>
                <c:formatCode>General</c:formatCode>
                <c:ptCount val="33"/>
                <c:pt idx="7" formatCode="#,##0.00">
                  <c:v>1.65</c:v>
                </c:pt>
                <c:pt idx="20" formatCode="#,##0.00">
                  <c:v>1.3480000000000001</c:v>
                </c:pt>
                <c:pt idx="31" formatCode="#,##0.00">
                  <c:v>1.17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Plots'!$BR$4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8"/>
              <c:layout/>
              <c:tx>
                <c:rich>
                  <a:bodyPr/>
                  <a:lstStyle/>
                  <a:p>
                    <a:fld id="{FFFB6D40-EA04-4715-BC44-E82729545E28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Plots'!$BR$5:$BR$37</c:f>
              <c:numCache>
                <c:formatCode>General</c:formatCode>
                <c:ptCount val="33"/>
                <c:pt idx="8">
                  <c:v>0.4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Plots'!$BS$4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21"/>
              <c:layout/>
              <c:tx>
                <c:rich>
                  <a:bodyPr/>
                  <a:lstStyle/>
                  <a:p>
                    <a:fld id="{C384143D-4C57-4B0A-A583-C80D21C590A9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Plots'!$BS$5:$BS$37</c:f>
              <c:numCache>
                <c:formatCode>General</c:formatCode>
                <c:ptCount val="33"/>
                <c:pt idx="21">
                  <c:v>0.4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Plots'!$BT$4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32"/>
              <c:layout/>
              <c:tx>
                <c:rich>
                  <a:bodyPr/>
                  <a:lstStyle/>
                  <a:p>
                    <a:fld id="{AE1D2833-C83D-4E7B-B198-83F538DAE375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Plots'!$BL$5:$BL$37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Plots'!$BT$5:$BT$37</c:f>
              <c:numCache>
                <c:formatCode>General</c:formatCode>
                <c:ptCount val="33"/>
                <c:pt idx="32">
                  <c:v>0.4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66745000"/>
        <c:axId val="366744608"/>
      </c:scatterChart>
      <c:valAx>
        <c:axId val="366745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6744608"/>
        <c:crosses val="autoZero"/>
        <c:crossBetween val="midCat"/>
      </c:valAx>
      <c:valAx>
        <c:axId val="366744608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Loss, </a:t>
                </a:r>
                <a:r>
                  <a:rPr lang="en-US" sz="1000" b="0" i="0" u="none" strike="noStrike" baseline="0">
                    <a:effectLst/>
                  </a:rPr>
                  <a:t>mm</a:t>
                </a:r>
                <a:r>
                  <a:rPr lang="en-US" sz="1000" b="0" i="0" u="none" strike="noStrike" baseline="30000">
                    <a:effectLst/>
                  </a:rPr>
                  <a:t>3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45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IVB Matrix Results</a:t>
            </a:r>
          </a:p>
          <a:p>
            <a:pPr>
              <a:defRPr/>
            </a:pPr>
            <a:r>
              <a:rPr lang="en-US"/>
              <a:t>Fe Content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'300'!$T$14</c:f>
              <c:strCache>
                <c:ptCount val="1"/>
                <c:pt idx="0">
                  <c:v>PM 300 (AVG)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'300'!$B$15:$B$39</c:f>
              <c:numCache>
                <c:formatCode>General</c:formatCode>
                <c:ptCount val="2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120</c:v>
                </c:pt>
                <c:pt idx="9">
                  <c:v>125</c:v>
                </c:pt>
                <c:pt idx="10">
                  <c:v>130</c:v>
                </c:pt>
                <c:pt idx="11">
                  <c:v>135</c:v>
                </c:pt>
                <c:pt idx="12">
                  <c:v>140</c:v>
                </c:pt>
                <c:pt idx="13">
                  <c:v>145</c:v>
                </c:pt>
                <c:pt idx="14">
                  <c:v>150</c:v>
                </c:pt>
                <c:pt idx="15">
                  <c:v>155</c:v>
                </c:pt>
                <c:pt idx="16">
                  <c:v>160</c:v>
                </c:pt>
                <c:pt idx="17">
                  <c:v>165</c:v>
                </c:pt>
                <c:pt idx="18">
                  <c:v>170</c:v>
                </c:pt>
                <c:pt idx="19">
                  <c:v>175</c:v>
                </c:pt>
                <c:pt idx="20">
                  <c:v>180</c:v>
                </c:pt>
                <c:pt idx="21">
                  <c:v>185</c:v>
                </c:pt>
                <c:pt idx="22">
                  <c:v>190</c:v>
                </c:pt>
                <c:pt idx="23">
                  <c:v>195</c:v>
                </c:pt>
                <c:pt idx="24">
                  <c:v>200</c:v>
                </c:pt>
              </c:numCache>
            </c:numRef>
          </c:xVal>
          <c:yVal>
            <c:numRef>
              <c:f>'300'!$T$15:$T$39</c:f>
              <c:numCache>
                <c:formatCode>0</c:formatCode>
                <c:ptCount val="25"/>
                <c:pt idx="0">
                  <c:v>0</c:v>
                </c:pt>
                <c:pt idx="1">
                  <c:v>14.5</c:v>
                </c:pt>
                <c:pt idx="2">
                  <c:v>21.5</c:v>
                </c:pt>
                <c:pt idx="3">
                  <c:v>27</c:v>
                </c:pt>
                <c:pt idx="4">
                  <c:v>49</c:v>
                </c:pt>
                <c:pt idx="5">
                  <c:v>55.5</c:v>
                </c:pt>
                <c:pt idx="6">
                  <c:v>63.5</c:v>
                </c:pt>
                <c:pt idx="7">
                  <c:v>72</c:v>
                </c:pt>
                <c:pt idx="8">
                  <c:v>81.5</c:v>
                </c:pt>
                <c:pt idx="9">
                  <c:v>92</c:v>
                </c:pt>
                <c:pt idx="10">
                  <c:v>102</c:v>
                </c:pt>
                <c:pt idx="11">
                  <c:v>118</c:v>
                </c:pt>
                <c:pt idx="12">
                  <c:v>131</c:v>
                </c:pt>
                <c:pt idx="13">
                  <c:v>147.5</c:v>
                </c:pt>
                <c:pt idx="14">
                  <c:v>163</c:v>
                </c:pt>
                <c:pt idx="15">
                  <c:v>172</c:v>
                </c:pt>
                <c:pt idx="16">
                  <c:v>208</c:v>
                </c:pt>
                <c:pt idx="17">
                  <c:v>232</c:v>
                </c:pt>
                <c:pt idx="18">
                  <c:v>258.5</c:v>
                </c:pt>
                <c:pt idx="19">
                  <c:v>281</c:v>
                </c:pt>
                <c:pt idx="20">
                  <c:v>315</c:v>
                </c:pt>
                <c:pt idx="21">
                  <c:v>344.5</c:v>
                </c:pt>
                <c:pt idx="22">
                  <c:v>371</c:v>
                </c:pt>
                <c:pt idx="23">
                  <c:v>374.5</c:v>
                </c:pt>
                <c:pt idx="24">
                  <c:v>434.5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'1011'!$N$14</c:f>
              <c:strCache>
                <c:ptCount val="1"/>
                <c:pt idx="0">
                  <c:v>PM 1011 (AVG)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'1011'!$B$15:$B$39</c:f>
              <c:numCache>
                <c:formatCode>General</c:formatCode>
                <c:ptCount val="2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120</c:v>
                </c:pt>
                <c:pt idx="9">
                  <c:v>125</c:v>
                </c:pt>
                <c:pt idx="10">
                  <c:v>130</c:v>
                </c:pt>
                <c:pt idx="11">
                  <c:v>135</c:v>
                </c:pt>
                <c:pt idx="12">
                  <c:v>140</c:v>
                </c:pt>
                <c:pt idx="13">
                  <c:v>145</c:v>
                </c:pt>
                <c:pt idx="14">
                  <c:v>150</c:v>
                </c:pt>
                <c:pt idx="15">
                  <c:v>155</c:v>
                </c:pt>
                <c:pt idx="16">
                  <c:v>160</c:v>
                </c:pt>
                <c:pt idx="17">
                  <c:v>165</c:v>
                </c:pt>
                <c:pt idx="18">
                  <c:v>170</c:v>
                </c:pt>
                <c:pt idx="19">
                  <c:v>175</c:v>
                </c:pt>
                <c:pt idx="20">
                  <c:v>180</c:v>
                </c:pt>
                <c:pt idx="21">
                  <c:v>185</c:v>
                </c:pt>
                <c:pt idx="22">
                  <c:v>190</c:v>
                </c:pt>
                <c:pt idx="23">
                  <c:v>195</c:v>
                </c:pt>
                <c:pt idx="24">
                  <c:v>200</c:v>
                </c:pt>
              </c:numCache>
            </c:numRef>
          </c:xVal>
          <c:yVal>
            <c:numRef>
              <c:f>'1011'!$N$15:$N$39</c:f>
              <c:numCache>
                <c:formatCode>0</c:formatCode>
                <c:ptCount val="25"/>
                <c:pt idx="0">
                  <c:v>0</c:v>
                </c:pt>
                <c:pt idx="1">
                  <c:v>9.6</c:v>
                </c:pt>
                <c:pt idx="2">
                  <c:v>14.2</c:v>
                </c:pt>
                <c:pt idx="3">
                  <c:v>19.399999999999999</c:v>
                </c:pt>
                <c:pt idx="4">
                  <c:v>33</c:v>
                </c:pt>
                <c:pt idx="5">
                  <c:v>37</c:v>
                </c:pt>
                <c:pt idx="6">
                  <c:v>42</c:v>
                </c:pt>
                <c:pt idx="7">
                  <c:v>45.6</c:v>
                </c:pt>
                <c:pt idx="8">
                  <c:v>49.4</c:v>
                </c:pt>
                <c:pt idx="9">
                  <c:v>56.6</c:v>
                </c:pt>
                <c:pt idx="10">
                  <c:v>61.4</c:v>
                </c:pt>
                <c:pt idx="11">
                  <c:v>69</c:v>
                </c:pt>
                <c:pt idx="12">
                  <c:v>78.8</c:v>
                </c:pt>
                <c:pt idx="13">
                  <c:v>90.6</c:v>
                </c:pt>
                <c:pt idx="14">
                  <c:v>102.6</c:v>
                </c:pt>
                <c:pt idx="15">
                  <c:v>114.8</c:v>
                </c:pt>
                <c:pt idx="16">
                  <c:v>129.4</c:v>
                </c:pt>
                <c:pt idx="17">
                  <c:v>150.4</c:v>
                </c:pt>
                <c:pt idx="18">
                  <c:v>168</c:v>
                </c:pt>
                <c:pt idx="19">
                  <c:v>194.6</c:v>
                </c:pt>
                <c:pt idx="20">
                  <c:v>215.6</c:v>
                </c:pt>
                <c:pt idx="21">
                  <c:v>251.8</c:v>
                </c:pt>
                <c:pt idx="22">
                  <c:v>283</c:v>
                </c:pt>
                <c:pt idx="23">
                  <c:v>312.39999999999998</c:v>
                </c:pt>
                <c:pt idx="24">
                  <c:v>339.4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'1012'!$P$14</c:f>
              <c:strCache>
                <c:ptCount val="1"/>
                <c:pt idx="0">
                  <c:v>PM 1012 (AVG)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'1012'!$B$15:$B$39</c:f>
              <c:numCache>
                <c:formatCode>General</c:formatCode>
                <c:ptCount val="2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120</c:v>
                </c:pt>
                <c:pt idx="9">
                  <c:v>125</c:v>
                </c:pt>
                <c:pt idx="10">
                  <c:v>130</c:v>
                </c:pt>
                <c:pt idx="11">
                  <c:v>135</c:v>
                </c:pt>
                <c:pt idx="12">
                  <c:v>140</c:v>
                </c:pt>
                <c:pt idx="13">
                  <c:v>145</c:v>
                </c:pt>
                <c:pt idx="14">
                  <c:v>150</c:v>
                </c:pt>
                <c:pt idx="15">
                  <c:v>155</c:v>
                </c:pt>
                <c:pt idx="16">
                  <c:v>160</c:v>
                </c:pt>
                <c:pt idx="17">
                  <c:v>165</c:v>
                </c:pt>
                <c:pt idx="18">
                  <c:v>170</c:v>
                </c:pt>
                <c:pt idx="19">
                  <c:v>175</c:v>
                </c:pt>
                <c:pt idx="20">
                  <c:v>180</c:v>
                </c:pt>
                <c:pt idx="21">
                  <c:v>185</c:v>
                </c:pt>
                <c:pt idx="22">
                  <c:v>190</c:v>
                </c:pt>
                <c:pt idx="23">
                  <c:v>195</c:v>
                </c:pt>
                <c:pt idx="24">
                  <c:v>200</c:v>
                </c:pt>
              </c:numCache>
            </c:numRef>
          </c:xVal>
          <c:yVal>
            <c:numRef>
              <c:f>'1012'!$P$15:$P$39</c:f>
              <c:numCache>
                <c:formatCode>0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20</c:v>
                </c:pt>
                <c:pt idx="3">
                  <c:v>26.5</c:v>
                </c:pt>
                <c:pt idx="4">
                  <c:v>40.5</c:v>
                </c:pt>
                <c:pt idx="5">
                  <c:v>46</c:v>
                </c:pt>
                <c:pt idx="6">
                  <c:v>51.5</c:v>
                </c:pt>
                <c:pt idx="7">
                  <c:v>58.5</c:v>
                </c:pt>
                <c:pt idx="8">
                  <c:v>64.5</c:v>
                </c:pt>
                <c:pt idx="9">
                  <c:v>70</c:v>
                </c:pt>
                <c:pt idx="10">
                  <c:v>80</c:v>
                </c:pt>
                <c:pt idx="11">
                  <c:v>86.5</c:v>
                </c:pt>
                <c:pt idx="12">
                  <c:v>96</c:v>
                </c:pt>
                <c:pt idx="13">
                  <c:v>100</c:v>
                </c:pt>
                <c:pt idx="14">
                  <c:v>122</c:v>
                </c:pt>
                <c:pt idx="15">
                  <c:v>133</c:v>
                </c:pt>
                <c:pt idx="16">
                  <c:v>148.5</c:v>
                </c:pt>
                <c:pt idx="17">
                  <c:v>168.5</c:v>
                </c:pt>
                <c:pt idx="18">
                  <c:v>191</c:v>
                </c:pt>
                <c:pt idx="19">
                  <c:v>214</c:v>
                </c:pt>
                <c:pt idx="20">
                  <c:v>236.5</c:v>
                </c:pt>
                <c:pt idx="21">
                  <c:v>262.5</c:v>
                </c:pt>
                <c:pt idx="22">
                  <c:v>292</c:v>
                </c:pt>
                <c:pt idx="23">
                  <c:v>322</c:v>
                </c:pt>
                <c:pt idx="24">
                  <c:v>356.5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51504"/>
        <c:axId val="292251896"/>
      </c:scatterChart>
      <c:valAx>
        <c:axId val="292251504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Test 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1896"/>
        <c:crosses val="autoZero"/>
        <c:crossBetween val="midCat"/>
      </c:valAx>
      <c:valAx>
        <c:axId val="29225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 Content (ppm)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1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IVB Matrix Results</a:t>
            </a:r>
          </a:p>
          <a:p>
            <a:pPr>
              <a:defRPr/>
            </a:pPr>
            <a:r>
              <a:rPr lang="en-US"/>
              <a:t>Karl Fischer H</a:t>
            </a:r>
            <a:r>
              <a:rPr lang="en-US" baseline="-25000"/>
              <a:t>2</a:t>
            </a:r>
            <a:r>
              <a:rPr lang="en-US"/>
              <a:t>O Content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'300'!$T$63</c:f>
              <c:strCache>
                <c:ptCount val="1"/>
                <c:pt idx="0">
                  <c:v>PM 300 (AVG)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'300'!$B$64:$B$72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'300'!$T$64:$T$72</c:f>
              <c:numCache>
                <c:formatCode>0</c:formatCode>
                <c:ptCount val="9"/>
                <c:pt idx="0">
                  <c:v>92.5</c:v>
                </c:pt>
                <c:pt idx="1">
                  <c:v>805.5</c:v>
                </c:pt>
                <c:pt idx="2">
                  <c:v>1013</c:v>
                </c:pt>
                <c:pt idx="3">
                  <c:v>1342.5</c:v>
                </c:pt>
                <c:pt idx="4">
                  <c:v>1459.5</c:v>
                </c:pt>
                <c:pt idx="5">
                  <c:v>1282</c:v>
                </c:pt>
                <c:pt idx="6">
                  <c:v>1705.5</c:v>
                </c:pt>
                <c:pt idx="7">
                  <c:v>1823.5</c:v>
                </c:pt>
                <c:pt idx="8">
                  <c:v>2437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'1011'!$N$63</c:f>
              <c:strCache>
                <c:ptCount val="1"/>
                <c:pt idx="0">
                  <c:v>PM 1011 (AVG)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'1011'!$B$64:$B$72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'1011'!$N$64:$N$72</c:f>
              <c:numCache>
                <c:formatCode>0</c:formatCode>
                <c:ptCount val="9"/>
                <c:pt idx="0">
                  <c:v>242</c:v>
                </c:pt>
                <c:pt idx="1">
                  <c:v>963</c:v>
                </c:pt>
                <c:pt idx="2">
                  <c:v>1096.5999999999999</c:v>
                </c:pt>
                <c:pt idx="3">
                  <c:v>1321</c:v>
                </c:pt>
                <c:pt idx="4">
                  <c:v>1518.4</c:v>
                </c:pt>
                <c:pt idx="5">
                  <c:v>1578.6</c:v>
                </c:pt>
                <c:pt idx="6">
                  <c:v>1784.5</c:v>
                </c:pt>
                <c:pt idx="7">
                  <c:v>1776.75</c:v>
                </c:pt>
                <c:pt idx="8">
                  <c:v>1853.75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'1012'!$P$63</c:f>
              <c:strCache>
                <c:ptCount val="1"/>
                <c:pt idx="0">
                  <c:v>PM 1012 (AVG)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'1012'!$B$64:$B$72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'1012'!$P$64:$P$72</c:f>
              <c:numCache>
                <c:formatCode>0</c:formatCode>
                <c:ptCount val="9"/>
                <c:pt idx="0">
                  <c:v>157.5</c:v>
                </c:pt>
                <c:pt idx="1">
                  <c:v>917</c:v>
                </c:pt>
                <c:pt idx="2">
                  <c:v>1260.5</c:v>
                </c:pt>
                <c:pt idx="3">
                  <c:v>1523</c:v>
                </c:pt>
                <c:pt idx="4">
                  <c:v>1733</c:v>
                </c:pt>
                <c:pt idx="5">
                  <c:v>1728</c:v>
                </c:pt>
                <c:pt idx="6">
                  <c:v>1830.5</c:v>
                </c:pt>
                <c:pt idx="7">
                  <c:v>2221</c:v>
                </c:pt>
                <c:pt idx="8">
                  <c:v>2204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52680"/>
        <c:axId val="292253072"/>
      </c:scatterChart>
      <c:valAx>
        <c:axId val="29225268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Test 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3072"/>
        <c:crosses val="autoZero"/>
        <c:crossBetween val="midCat"/>
      </c:valAx>
      <c:valAx>
        <c:axId val="29225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Karl Fischer H</a:t>
                </a:r>
                <a:r>
                  <a:rPr lang="en-US" baseline="-25000"/>
                  <a:t>2</a:t>
                </a:r>
                <a:r>
                  <a:rPr lang="en-US"/>
                  <a:t>O Content (ppm)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2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IVB Matrix Results</a:t>
            </a:r>
          </a:p>
          <a:p>
            <a:pPr>
              <a:defRPr/>
            </a:pPr>
            <a:r>
              <a:rPr lang="en-US"/>
              <a:t>TAN / TBN Crossover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'300'!$T$41</c:f>
              <c:strCache>
                <c:ptCount val="1"/>
                <c:pt idx="0">
                  <c:v>PM 300 (AVG)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'300'!$B$42:$B$50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'300'!$T$42:$T$50</c:f>
              <c:numCache>
                <c:formatCode>0.00</c:formatCode>
                <c:ptCount val="9"/>
                <c:pt idx="0">
                  <c:v>1.4950000000000001</c:v>
                </c:pt>
                <c:pt idx="1">
                  <c:v>1.2749999999999999</c:v>
                </c:pt>
                <c:pt idx="2">
                  <c:v>1.71</c:v>
                </c:pt>
                <c:pt idx="3">
                  <c:v>1.92</c:v>
                </c:pt>
                <c:pt idx="4">
                  <c:v>2.5700000000000003</c:v>
                </c:pt>
                <c:pt idx="5">
                  <c:v>2.76</c:v>
                </c:pt>
                <c:pt idx="6">
                  <c:v>3.105</c:v>
                </c:pt>
                <c:pt idx="7">
                  <c:v>3.6</c:v>
                </c:pt>
                <c:pt idx="8">
                  <c:v>4.46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'300'!$T$52</c:f>
              <c:strCache>
                <c:ptCount val="1"/>
                <c:pt idx="0">
                  <c:v>PM 300 (AVG)</c:v>
                </c:pt>
              </c:strCache>
            </c:strRef>
          </c:tx>
          <c:spPr>
            <a:ln w="19050" cap="rnd">
              <a:solidFill>
                <a:srgbClr val="0000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'300'!$B$53:$B$61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'300'!$T$53:$T$61</c:f>
              <c:numCache>
                <c:formatCode>0.00</c:formatCode>
                <c:ptCount val="9"/>
                <c:pt idx="0">
                  <c:v>5.8049999999999997</c:v>
                </c:pt>
                <c:pt idx="1">
                  <c:v>4.6849999999999996</c:v>
                </c:pt>
                <c:pt idx="2">
                  <c:v>3.2199999999999998</c:v>
                </c:pt>
                <c:pt idx="3">
                  <c:v>2.4750000000000001</c:v>
                </c:pt>
                <c:pt idx="4">
                  <c:v>1.885</c:v>
                </c:pt>
                <c:pt idx="5">
                  <c:v>1.135</c:v>
                </c:pt>
                <c:pt idx="6">
                  <c:v>0.86499999999999999</c:v>
                </c:pt>
                <c:pt idx="7">
                  <c:v>0.54</c:v>
                </c:pt>
                <c:pt idx="8">
                  <c:v>0.375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'1011'!$N$41</c:f>
              <c:strCache>
                <c:ptCount val="1"/>
                <c:pt idx="0">
                  <c:v>PM 1011 (AVG)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'1011'!$B$42:$B$50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'1011'!$N$42:$N$50</c:f>
              <c:numCache>
                <c:formatCode>0.00</c:formatCode>
                <c:ptCount val="9"/>
                <c:pt idx="0">
                  <c:v>2.1</c:v>
                </c:pt>
                <c:pt idx="1">
                  <c:v>1.6179999999999999</c:v>
                </c:pt>
                <c:pt idx="2">
                  <c:v>1.9359999999999999</c:v>
                </c:pt>
                <c:pt idx="3">
                  <c:v>2.4119999999999999</c:v>
                </c:pt>
                <c:pt idx="4">
                  <c:v>2.8040000000000003</c:v>
                </c:pt>
                <c:pt idx="5">
                  <c:v>3.0979999999999999</c:v>
                </c:pt>
                <c:pt idx="6">
                  <c:v>3.5379999999999994</c:v>
                </c:pt>
                <c:pt idx="7">
                  <c:v>3.7920000000000003</c:v>
                </c:pt>
                <c:pt idx="8">
                  <c:v>4.5640000000000001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'1011'!$N$52</c:f>
              <c:strCache>
                <c:ptCount val="1"/>
                <c:pt idx="0">
                  <c:v>PM 1011 (AVG)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'1011'!$B$53:$B$61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'1011'!$N$53:$N$61</c:f>
              <c:numCache>
                <c:formatCode>0.00</c:formatCode>
                <c:ptCount val="9"/>
                <c:pt idx="0">
                  <c:v>6.395999999999999</c:v>
                </c:pt>
                <c:pt idx="1">
                  <c:v>4.6959999999999997</c:v>
                </c:pt>
                <c:pt idx="2">
                  <c:v>3.3840000000000003</c:v>
                </c:pt>
                <c:pt idx="3">
                  <c:v>2.8559999999999999</c:v>
                </c:pt>
                <c:pt idx="4">
                  <c:v>2.2119999999999997</c:v>
                </c:pt>
                <c:pt idx="5">
                  <c:v>1.5</c:v>
                </c:pt>
                <c:pt idx="6">
                  <c:v>0.97</c:v>
                </c:pt>
                <c:pt idx="7">
                  <c:v>0.65400000000000003</c:v>
                </c:pt>
                <c:pt idx="8">
                  <c:v>0.4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'1012'!$P$41</c:f>
              <c:strCache>
                <c:ptCount val="1"/>
                <c:pt idx="0">
                  <c:v>PM 1012 (AVG)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'1012'!$B$42:$B$50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'1012'!$P$42:$P$50</c:f>
              <c:numCache>
                <c:formatCode>0.00</c:formatCode>
                <c:ptCount val="9"/>
                <c:pt idx="0">
                  <c:v>1.8050000000000002</c:v>
                </c:pt>
                <c:pt idx="1">
                  <c:v>1.4649999999999999</c:v>
                </c:pt>
                <c:pt idx="2">
                  <c:v>1.69</c:v>
                </c:pt>
                <c:pt idx="3">
                  <c:v>2.29</c:v>
                </c:pt>
                <c:pt idx="4">
                  <c:v>2.4249999999999998</c:v>
                </c:pt>
                <c:pt idx="5">
                  <c:v>2.7149999999999999</c:v>
                </c:pt>
                <c:pt idx="6">
                  <c:v>3.12</c:v>
                </c:pt>
                <c:pt idx="7">
                  <c:v>3.45</c:v>
                </c:pt>
                <c:pt idx="8">
                  <c:v>4.2249999999999996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'1012'!$P$52</c:f>
              <c:strCache>
                <c:ptCount val="1"/>
                <c:pt idx="0">
                  <c:v>PM 1012 (AVG)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'1012'!$B$53:$B$61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'1012'!$P$53:$P$61</c:f>
              <c:numCache>
                <c:formatCode>0.00</c:formatCode>
                <c:ptCount val="9"/>
                <c:pt idx="0">
                  <c:v>7.07</c:v>
                </c:pt>
                <c:pt idx="1">
                  <c:v>5.9249999999999998</c:v>
                </c:pt>
                <c:pt idx="2">
                  <c:v>3.8600000000000003</c:v>
                </c:pt>
                <c:pt idx="3">
                  <c:v>3.1799999999999997</c:v>
                </c:pt>
                <c:pt idx="4">
                  <c:v>2.5350000000000001</c:v>
                </c:pt>
                <c:pt idx="5">
                  <c:v>1.8900000000000001</c:v>
                </c:pt>
                <c:pt idx="6">
                  <c:v>1.1599999999999999</c:v>
                </c:pt>
                <c:pt idx="7">
                  <c:v>0.59499999999999997</c:v>
                </c:pt>
                <c:pt idx="8">
                  <c:v>0.43000000000000005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53856"/>
        <c:axId val="295522432"/>
      </c:scatterChart>
      <c:valAx>
        <c:axId val="292253856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Test 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522432"/>
        <c:crosses val="autoZero"/>
        <c:crossBetween val="midCat"/>
      </c:valAx>
      <c:valAx>
        <c:axId val="29552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TAN/TBN (g kOH/g)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3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Intake Lifter Average Volume Loss w/ Talc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Plots'!$AF$4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Plots'!$AF$5:$AF$37</c:f>
              <c:numCache>
                <c:formatCode>General</c:formatCode>
                <c:ptCount val="33"/>
                <c:pt idx="0">
                  <c:v>-99</c:v>
                </c:pt>
                <c:pt idx="1">
                  <c:v>2.74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2.2200000000000002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Plots'!$AG$4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Plots'!$AG$5:$AG$37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1.87</c:v>
                </c:pt>
                <c:pt idx="13">
                  <c:v>-99</c:v>
                </c:pt>
                <c:pt idx="14">
                  <c:v>-99</c:v>
                </c:pt>
                <c:pt idx="15">
                  <c:v>2.09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Plots'!$AH$4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Plots'!$AH$5:$AH$37</c:f>
              <c:numCache>
                <c:formatCode>General</c:formatCode>
                <c:ptCount val="33"/>
                <c:pt idx="0">
                  <c:v>2.83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2.14</c:v>
                </c:pt>
                <c:pt idx="15">
                  <c:v>-99</c:v>
                </c:pt>
                <c:pt idx="16">
                  <c:v>2.6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Plots'!$AI$4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Plots'!$AI$5:$AI$37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2.68</c:v>
                </c:pt>
                <c:pt idx="18">
                  <c:v>-99</c:v>
                </c:pt>
                <c:pt idx="19">
                  <c:v>-99</c:v>
                </c:pt>
                <c:pt idx="25">
                  <c:v>2.3199999999999998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Plots'!$AJ$4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4731179690558244"/>
                  <c:y val="-2.5728987993138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3712434784282779"/>
                  <c:y val="-1.715265866209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5546175615578631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Plots'!$AJ$5:$AJ$37</c:f>
              <c:numCache>
                <c:formatCode>General</c:formatCode>
                <c:ptCount val="33"/>
                <c:pt idx="7" formatCode="0.00">
                  <c:v>2.7850000000000001</c:v>
                </c:pt>
                <c:pt idx="20" formatCode="0.00">
                  <c:v>2.2759999999999998</c:v>
                </c:pt>
                <c:pt idx="31" formatCode="0.00">
                  <c:v>2.27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Plots'!$AK$4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Plots'!$AK$5:$AK$37</c:f>
              <c:numCache>
                <c:formatCode>General</c:formatCode>
                <c:ptCount val="33"/>
                <c:pt idx="8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Plots'!$AL$4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Plots'!$AL$5:$AL$37</c:f>
              <c:numCache>
                <c:formatCode>General</c:formatCode>
                <c:ptCount val="33"/>
                <c:pt idx="21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Plots'!$AM$4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Plots'!$AM$5:$AM$37</c:f>
              <c:numCache>
                <c:formatCode>General</c:formatCode>
                <c:ptCount val="33"/>
                <c:pt idx="32">
                  <c:v>1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2242880"/>
        <c:axId val="292243272"/>
      </c:scatterChart>
      <c:valAx>
        <c:axId val="2922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3272"/>
        <c:crosses val="autoZero"/>
        <c:crossBetween val="midCat"/>
      </c:valAx>
      <c:valAx>
        <c:axId val="2922432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Loss, </a:t>
                </a:r>
                <a:r>
                  <a:rPr lang="en-US" sz="1000" b="0" i="0" u="none" strike="noStrike" baseline="0">
                    <a:effectLst/>
                  </a:rPr>
                  <a:t>mm</a:t>
                </a:r>
                <a:r>
                  <a:rPr lang="en-US" sz="1000" b="0" i="0" u="none" strike="noStrike" baseline="30000">
                    <a:effectLst/>
                  </a:rPr>
                  <a:t>3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42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Intake Lifter Average Area Loss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Plots'!$AQ$4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Plots'!$AQ$5:$AQ$37</c:f>
              <c:numCache>
                <c:formatCode>General</c:formatCode>
                <c:ptCount val="33"/>
                <c:pt idx="0">
                  <c:v>-99</c:v>
                </c:pt>
                <c:pt idx="1">
                  <c:v>260255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197420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Plots'!$AR$4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Plots'!$AR$5:$AR$37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187823</c:v>
                </c:pt>
                <c:pt idx="13">
                  <c:v>-99</c:v>
                </c:pt>
                <c:pt idx="14">
                  <c:v>-99</c:v>
                </c:pt>
                <c:pt idx="15">
                  <c:v>188738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Plots'!$AS$4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Plots'!$AS$5:$AS$37</c:f>
              <c:numCache>
                <c:formatCode>General</c:formatCode>
                <c:ptCount val="33"/>
                <c:pt idx="0">
                  <c:v>282959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200569</c:v>
                </c:pt>
                <c:pt idx="15">
                  <c:v>-99</c:v>
                </c:pt>
                <c:pt idx="16">
                  <c:v>249345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Plots'!$AT$4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Plots'!$AT$5:$AT$37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257900</c:v>
                </c:pt>
                <c:pt idx="18">
                  <c:v>-99</c:v>
                </c:pt>
                <c:pt idx="19">
                  <c:v>-99</c:v>
                </c:pt>
                <c:pt idx="25">
                  <c:v>213586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Plots'!$AU$4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6389244578650966"/>
                  <c:y val="-1.7152658662092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8209632928165534"/>
                  <c:y val="-5.2410296019293283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5782448462146115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Plots'!$AU$5:$AU$37</c:f>
              <c:numCache>
                <c:formatCode>General</c:formatCode>
                <c:ptCount val="33"/>
                <c:pt idx="7" formatCode="#,##0">
                  <c:v>271607</c:v>
                </c:pt>
                <c:pt idx="20" formatCode="#,##0">
                  <c:v>216875</c:v>
                </c:pt>
                <c:pt idx="31" formatCode="#,##0">
                  <c:v>205503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Plots'!$AV$4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Plots'!$AV$5:$AV$37</c:f>
              <c:numCache>
                <c:formatCode>General</c:formatCode>
                <c:ptCount val="33"/>
                <c:pt idx="8">
                  <c:v>150000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Plots'!$AW$4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Plots'!$AW$5:$AW$37</c:f>
              <c:numCache>
                <c:formatCode>General</c:formatCode>
                <c:ptCount val="33"/>
                <c:pt idx="21">
                  <c:v>150000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Plots'!$AX$4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Plots'!$AE$5:$AE$37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2.0499999999999998</c:v>
                </c:pt>
                <c:pt idx="13">
                  <c:v>2</c:v>
                </c:pt>
                <c:pt idx="14">
                  <c:v>2</c:v>
                </c:pt>
                <c:pt idx="15">
                  <c:v>1.95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Plots'!$AX$5:$AX$37</c:f>
              <c:numCache>
                <c:formatCode>General</c:formatCode>
                <c:ptCount val="33"/>
                <c:pt idx="32">
                  <c:v>150000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23690240"/>
        <c:axId val="223691024"/>
      </c:scatterChart>
      <c:valAx>
        <c:axId val="223690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3691024"/>
        <c:crosses val="autoZero"/>
        <c:crossBetween val="midCat"/>
      </c:valAx>
      <c:valAx>
        <c:axId val="223691024"/>
        <c:scaling>
          <c:orientation val="minMax"/>
          <c:min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Loss, µ</a:t>
                </a:r>
                <a:r>
                  <a:rPr lang="en-US" sz="1000" b="0" i="0" u="none" strike="noStrike" baseline="0">
                    <a:effectLst/>
                  </a:rPr>
                  <a:t>m</a:t>
                </a:r>
                <a:r>
                  <a:rPr lang="en-US" sz="1000" b="0" i="0" u="none" strike="noStrike" baseline="30000">
                    <a:effectLst/>
                  </a:rPr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9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Exhaust Lifter Average Volume Loss w/o Talc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Plots'!$BB$4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Plots'!$BB$5:$BB$37</c:f>
              <c:numCache>
                <c:formatCode>General</c:formatCode>
                <c:ptCount val="33"/>
                <c:pt idx="0">
                  <c:v>-99</c:v>
                </c:pt>
                <c:pt idx="1">
                  <c:v>1.1000000000000001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0.9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Plots'!$BC$4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  <c:extLst/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Plots'!$BC$5:$BC$37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0.76</c:v>
                </c:pt>
                <c:pt idx="13">
                  <c:v>-99</c:v>
                </c:pt>
                <c:pt idx="14">
                  <c:v>-99</c:v>
                </c:pt>
                <c:pt idx="15">
                  <c:v>0.42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Plots'!$BD$4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Plots'!$BD$5:$BD$37</c:f>
              <c:numCache>
                <c:formatCode>General</c:formatCode>
                <c:ptCount val="33"/>
                <c:pt idx="0">
                  <c:v>1.27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1.57</c:v>
                </c:pt>
                <c:pt idx="15">
                  <c:v>-99</c:v>
                </c:pt>
                <c:pt idx="16">
                  <c:v>1.1499999999999999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Plots'!$BE$4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Plots'!$BE$5:$BE$37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1.01</c:v>
                </c:pt>
                <c:pt idx="18">
                  <c:v>-99</c:v>
                </c:pt>
                <c:pt idx="19">
                  <c:v>-99</c:v>
                </c:pt>
                <c:pt idx="25">
                  <c:v>0.68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Plots'!$BF$4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3480914977314881"/>
                  <c:y val="1.1435105774728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2054672108529228"/>
                  <c:y val="1.1435105774728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1850923127274142"/>
                  <c:y val="1.715265866209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Plots'!$BF$5:$BF$37</c:f>
              <c:numCache>
                <c:formatCode>General</c:formatCode>
                <c:ptCount val="33"/>
                <c:pt idx="7" formatCode="#,##0.00">
                  <c:v>1.1850000000000001</c:v>
                </c:pt>
                <c:pt idx="20" formatCode="#,##0.00">
                  <c:v>0.98199999999999998</c:v>
                </c:pt>
                <c:pt idx="31" formatCode="#,##0.00">
                  <c:v>0.79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Plots'!$BG$4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Plots'!$BG$5:$BG$37</c:f>
              <c:numCache>
                <c:formatCode>General</c:formatCode>
                <c:ptCount val="33"/>
                <c:pt idx="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Plots'!$BH$4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Plots'!$BH$5:$BH$37</c:f>
              <c:numCache>
                <c:formatCode>General</c:formatCode>
                <c:ptCount val="33"/>
                <c:pt idx="21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Plots'!$BI$4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Plots'!$BA$5:$BA$37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Plots'!$BI$5:$BI$37</c:f>
              <c:numCache>
                <c:formatCode>General</c:formatCode>
                <c:ptCount val="33"/>
                <c:pt idx="32">
                  <c:v>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23690632"/>
        <c:axId val="292243664"/>
      </c:scatterChart>
      <c:valAx>
        <c:axId val="223690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3664"/>
        <c:crosses val="autoZero"/>
        <c:crossBetween val="midCat"/>
      </c:valAx>
      <c:valAx>
        <c:axId val="292243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Loss, </a:t>
                </a:r>
                <a:r>
                  <a:rPr lang="en-US" sz="1000" b="0" i="0" u="none" strike="noStrike" baseline="0">
                    <a:effectLst/>
                  </a:rPr>
                  <a:t>mm</a:t>
                </a:r>
                <a:r>
                  <a:rPr lang="en-US" sz="1000" b="0" i="0" u="none" strike="noStrike" baseline="30000">
                    <a:effectLst/>
                  </a:rPr>
                  <a:t>3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90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Exhaust Lifter Average Area Loss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Plots'!$BX$4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Plots'!$BX$5:$BX$37</c:f>
              <c:numCache>
                <c:formatCode>General</c:formatCode>
                <c:ptCount val="33"/>
                <c:pt idx="0">
                  <c:v>-99</c:v>
                </c:pt>
                <c:pt idx="1">
                  <c:v>117906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93133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Plots'!$BY$4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Plots'!$BY$5:$BY$37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102719</c:v>
                </c:pt>
                <c:pt idx="13">
                  <c:v>-99</c:v>
                </c:pt>
                <c:pt idx="14">
                  <c:v>-99</c:v>
                </c:pt>
                <c:pt idx="15">
                  <c:v>57333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Plots'!$BZ$4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Plots'!$BZ$5:$BZ$37</c:f>
              <c:numCache>
                <c:formatCode>General</c:formatCode>
                <c:ptCount val="33"/>
                <c:pt idx="0">
                  <c:v>118966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136224</c:v>
                </c:pt>
                <c:pt idx="15">
                  <c:v>-99</c:v>
                </c:pt>
                <c:pt idx="16">
                  <c:v>123374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Plots'!$CA$4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Plots'!$CA$5:$CA$37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98822</c:v>
                </c:pt>
                <c:pt idx="18">
                  <c:v>-99</c:v>
                </c:pt>
                <c:pt idx="19">
                  <c:v>-99</c:v>
                </c:pt>
                <c:pt idx="25">
                  <c:v>74639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Plots'!$CB$4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5175652345641261"/>
                  <c:y val="1.1435105774728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5984713834314407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4851119944958335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Plots'!$CB$5:$CB$37</c:f>
              <c:numCache>
                <c:formatCode>General</c:formatCode>
                <c:ptCount val="33"/>
                <c:pt idx="7" formatCode="#,##0">
                  <c:v>118436</c:v>
                </c:pt>
                <c:pt idx="20" formatCode="#,##0">
                  <c:v>103694.39999999999</c:v>
                </c:pt>
                <c:pt idx="31" formatCode="#,##0">
                  <c:v>83886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Plots'!$CC$4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Plots'!$CC$5:$CC$37</c:f>
              <c:numCache>
                <c:formatCode>General</c:formatCode>
                <c:ptCount val="33"/>
                <c:pt idx="8">
                  <c:v>50000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Plots'!$CD$4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Plots'!$CD$5:$CD$37</c:f>
              <c:numCache>
                <c:formatCode>General</c:formatCode>
                <c:ptCount val="33"/>
                <c:pt idx="21">
                  <c:v>50000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Plots'!$CE$4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Plots'!$BW$5:$BW$37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Plots'!$CE$5:$CE$37</c:f>
              <c:numCache>
                <c:formatCode>General</c:formatCode>
                <c:ptCount val="33"/>
                <c:pt idx="32">
                  <c:v>50000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6935352"/>
        <c:axId val="292244840"/>
      </c:scatterChart>
      <c:valAx>
        <c:axId val="176935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4840"/>
        <c:crosses val="autoZero"/>
        <c:crossBetween val="midCat"/>
      </c:valAx>
      <c:valAx>
        <c:axId val="292244840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Loss, µ</a:t>
                </a:r>
                <a:r>
                  <a:rPr lang="en-US" sz="1000" b="0" i="0" u="none" strike="noStrike" baseline="0">
                    <a:effectLst/>
                  </a:rPr>
                  <a:t>m</a:t>
                </a:r>
                <a:r>
                  <a:rPr lang="en-US" sz="1000" b="0" i="0" u="none" strike="noStrike" baseline="30000">
                    <a:effectLst/>
                  </a:rPr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35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Iron at End of Test in Used Oil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Plots'!$CI$4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Plots'!$CI$5:$CI$37</c:f>
              <c:numCache>
                <c:formatCode>General</c:formatCode>
                <c:ptCount val="33"/>
                <c:pt idx="0">
                  <c:v>-99</c:v>
                </c:pt>
                <c:pt idx="1">
                  <c:v>442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333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Plots'!$CJ$4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Plots'!$CJ$5:$CJ$37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316</c:v>
                </c:pt>
                <c:pt idx="13">
                  <c:v>-99</c:v>
                </c:pt>
                <c:pt idx="14">
                  <c:v>-99</c:v>
                </c:pt>
                <c:pt idx="15">
                  <c:v>205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Plots'!$CK$4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Plots'!$CK$5:$CK$37</c:f>
              <c:numCache>
                <c:formatCode>General</c:formatCode>
                <c:ptCount val="33"/>
                <c:pt idx="0">
                  <c:v>427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410</c:v>
                </c:pt>
                <c:pt idx="15">
                  <c:v>-99</c:v>
                </c:pt>
                <c:pt idx="16">
                  <c:v>418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Plots'!$CL$4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Plots'!$CL$5:$CL$37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348</c:v>
                </c:pt>
                <c:pt idx="18">
                  <c:v>-99</c:v>
                </c:pt>
                <c:pt idx="19">
                  <c:v>-99</c:v>
                </c:pt>
                <c:pt idx="25">
                  <c:v>380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Plots'!$CM$4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393046212063298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4334992864969556"/>
                  <c:y val="-2.8587764436821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4334992864969548"/>
                  <c:y val="-2.8587764436822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Plots'!$CM$5:$CM$37</c:f>
              <c:numCache>
                <c:formatCode>General</c:formatCode>
                <c:ptCount val="33"/>
                <c:pt idx="7" formatCode="#,##0">
                  <c:v>434.5</c:v>
                </c:pt>
                <c:pt idx="20" formatCode="#,##0">
                  <c:v>339.4</c:v>
                </c:pt>
                <c:pt idx="31" formatCode="#,##0">
                  <c:v>356.5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Plots'!$CN$4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8"/>
              <c:layout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Plots'!$CN$5:$CN$37</c:f>
              <c:numCache>
                <c:formatCode>General</c:formatCode>
                <c:ptCount val="33"/>
                <c:pt idx="8">
                  <c:v>250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Plots'!$CO$4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Plots'!$CO$5:$CO$37</c:f>
              <c:numCache>
                <c:formatCode>General</c:formatCode>
                <c:ptCount val="33"/>
                <c:pt idx="21">
                  <c:v>250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Plots'!$CP$4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Plots'!$CH$5:$CH$37</c:f>
              <c:numCache>
                <c:formatCode>General</c:formatCode>
                <c:ptCount val="33"/>
                <c:pt idx="0">
                  <c:v>1.05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2.0499999999999998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Plots'!$CP$5:$CP$37</c:f>
              <c:numCache>
                <c:formatCode>General</c:formatCode>
                <c:ptCount val="33"/>
                <c:pt idx="32">
                  <c:v>250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2245624"/>
        <c:axId val="292246016"/>
      </c:scatterChart>
      <c:valAx>
        <c:axId val="292245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6016"/>
        <c:crosses val="autoZero"/>
        <c:crossBetween val="midCat"/>
      </c:valAx>
      <c:valAx>
        <c:axId val="292246016"/>
        <c:scaling>
          <c:orientation val="minMax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Iron, ppm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45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Oil Consumption at End of Test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Plots'!$CT$4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Plots'!$CT$5:$CT$37</c:f>
              <c:numCache>
                <c:formatCode>General</c:formatCode>
                <c:ptCount val="33"/>
                <c:pt idx="0">
                  <c:v>-199</c:v>
                </c:pt>
                <c:pt idx="1">
                  <c:v>64</c:v>
                </c:pt>
                <c:pt idx="2">
                  <c:v>-199</c:v>
                </c:pt>
                <c:pt idx="3">
                  <c:v>-199</c:v>
                </c:pt>
                <c:pt idx="4">
                  <c:v>-199</c:v>
                </c:pt>
                <c:pt idx="5">
                  <c:v>-199</c:v>
                </c:pt>
                <c:pt idx="6">
                  <c:v>-199</c:v>
                </c:pt>
                <c:pt idx="12">
                  <c:v>-199</c:v>
                </c:pt>
                <c:pt idx="13">
                  <c:v>-199</c:v>
                </c:pt>
                <c:pt idx="14">
                  <c:v>-199</c:v>
                </c:pt>
                <c:pt idx="15">
                  <c:v>-199</c:v>
                </c:pt>
                <c:pt idx="16">
                  <c:v>-199</c:v>
                </c:pt>
                <c:pt idx="17">
                  <c:v>-199</c:v>
                </c:pt>
                <c:pt idx="18">
                  <c:v>-199</c:v>
                </c:pt>
                <c:pt idx="19">
                  <c:v>-199</c:v>
                </c:pt>
                <c:pt idx="25">
                  <c:v>-199</c:v>
                </c:pt>
                <c:pt idx="26">
                  <c:v>400</c:v>
                </c:pt>
                <c:pt idx="27">
                  <c:v>-199</c:v>
                </c:pt>
                <c:pt idx="28">
                  <c:v>-199</c:v>
                </c:pt>
                <c:pt idx="29">
                  <c:v>-199</c:v>
                </c:pt>
                <c:pt idx="30">
                  <c:v>-199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Plots'!$CU$4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Plots'!$CU$5:$CU$37</c:f>
              <c:numCache>
                <c:formatCode>General</c:formatCode>
                <c:ptCount val="33"/>
                <c:pt idx="0">
                  <c:v>-199</c:v>
                </c:pt>
                <c:pt idx="1">
                  <c:v>-199</c:v>
                </c:pt>
                <c:pt idx="2">
                  <c:v>-199</c:v>
                </c:pt>
                <c:pt idx="3">
                  <c:v>-199</c:v>
                </c:pt>
                <c:pt idx="4">
                  <c:v>-199</c:v>
                </c:pt>
                <c:pt idx="5">
                  <c:v>-199</c:v>
                </c:pt>
                <c:pt idx="6">
                  <c:v>-199</c:v>
                </c:pt>
                <c:pt idx="12">
                  <c:v>140</c:v>
                </c:pt>
                <c:pt idx="13">
                  <c:v>-199</c:v>
                </c:pt>
                <c:pt idx="14">
                  <c:v>-199</c:v>
                </c:pt>
                <c:pt idx="15">
                  <c:v>-12</c:v>
                </c:pt>
                <c:pt idx="16">
                  <c:v>-199</c:v>
                </c:pt>
                <c:pt idx="17">
                  <c:v>-199</c:v>
                </c:pt>
                <c:pt idx="18">
                  <c:v>-199</c:v>
                </c:pt>
                <c:pt idx="19">
                  <c:v>-199</c:v>
                </c:pt>
                <c:pt idx="25">
                  <c:v>-199</c:v>
                </c:pt>
                <c:pt idx="26">
                  <c:v>-199</c:v>
                </c:pt>
                <c:pt idx="27">
                  <c:v>-199</c:v>
                </c:pt>
                <c:pt idx="28">
                  <c:v>-199</c:v>
                </c:pt>
                <c:pt idx="29">
                  <c:v>-199</c:v>
                </c:pt>
                <c:pt idx="30">
                  <c:v>-199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Plots'!$CV$4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Plots'!$CV$5:$CV$37</c:f>
              <c:numCache>
                <c:formatCode>General</c:formatCode>
                <c:ptCount val="33"/>
                <c:pt idx="0">
                  <c:v>712.3</c:v>
                </c:pt>
                <c:pt idx="1">
                  <c:v>-199</c:v>
                </c:pt>
                <c:pt idx="2">
                  <c:v>-199</c:v>
                </c:pt>
                <c:pt idx="3">
                  <c:v>-199</c:v>
                </c:pt>
                <c:pt idx="4">
                  <c:v>-199</c:v>
                </c:pt>
                <c:pt idx="5">
                  <c:v>-199</c:v>
                </c:pt>
                <c:pt idx="6">
                  <c:v>-199</c:v>
                </c:pt>
                <c:pt idx="12">
                  <c:v>-199</c:v>
                </c:pt>
                <c:pt idx="13">
                  <c:v>-199</c:v>
                </c:pt>
                <c:pt idx="14">
                  <c:v>392.8</c:v>
                </c:pt>
                <c:pt idx="15">
                  <c:v>-199</c:v>
                </c:pt>
                <c:pt idx="16">
                  <c:v>446</c:v>
                </c:pt>
                <c:pt idx="17">
                  <c:v>-199</c:v>
                </c:pt>
                <c:pt idx="18">
                  <c:v>-199</c:v>
                </c:pt>
                <c:pt idx="19">
                  <c:v>-199</c:v>
                </c:pt>
                <c:pt idx="25">
                  <c:v>-199</c:v>
                </c:pt>
                <c:pt idx="26">
                  <c:v>-199</c:v>
                </c:pt>
                <c:pt idx="27">
                  <c:v>-199</c:v>
                </c:pt>
                <c:pt idx="28">
                  <c:v>-199</c:v>
                </c:pt>
                <c:pt idx="29">
                  <c:v>-199</c:v>
                </c:pt>
                <c:pt idx="30">
                  <c:v>-199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Plots'!$CW$4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Plots'!$CW$5:$CW$37</c:f>
              <c:numCache>
                <c:formatCode>General</c:formatCode>
                <c:ptCount val="33"/>
                <c:pt idx="0">
                  <c:v>-199</c:v>
                </c:pt>
                <c:pt idx="1">
                  <c:v>-199</c:v>
                </c:pt>
                <c:pt idx="2">
                  <c:v>-199</c:v>
                </c:pt>
                <c:pt idx="3">
                  <c:v>-199</c:v>
                </c:pt>
                <c:pt idx="4">
                  <c:v>-199</c:v>
                </c:pt>
                <c:pt idx="5">
                  <c:v>-199</c:v>
                </c:pt>
                <c:pt idx="6">
                  <c:v>-199</c:v>
                </c:pt>
                <c:pt idx="12">
                  <c:v>-199</c:v>
                </c:pt>
                <c:pt idx="13">
                  <c:v>-199</c:v>
                </c:pt>
                <c:pt idx="14">
                  <c:v>-199</c:v>
                </c:pt>
                <c:pt idx="15">
                  <c:v>-199</c:v>
                </c:pt>
                <c:pt idx="16">
                  <c:v>-199</c:v>
                </c:pt>
                <c:pt idx="17">
                  <c:v>466.6</c:v>
                </c:pt>
                <c:pt idx="18">
                  <c:v>-199</c:v>
                </c:pt>
                <c:pt idx="19">
                  <c:v>-199</c:v>
                </c:pt>
                <c:pt idx="25">
                  <c:v>709.8</c:v>
                </c:pt>
                <c:pt idx="26">
                  <c:v>-199</c:v>
                </c:pt>
                <c:pt idx="27">
                  <c:v>-199</c:v>
                </c:pt>
                <c:pt idx="28">
                  <c:v>-199</c:v>
                </c:pt>
                <c:pt idx="29">
                  <c:v>-199</c:v>
                </c:pt>
                <c:pt idx="30">
                  <c:v>-199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Plots'!$CX$4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4334992864969553"/>
                  <c:y val="-2.8587764436821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4334992864969556"/>
                  <c:y val="8.57632933104631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4537258237137848"/>
                  <c:y val="-8.57632933104631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Plots'!$CX$5:$CX$37</c:f>
              <c:numCache>
                <c:formatCode>General</c:formatCode>
                <c:ptCount val="33"/>
                <c:pt idx="7" formatCode="#,##0">
                  <c:v>388.15</c:v>
                </c:pt>
                <c:pt idx="20" formatCode="#,##0">
                  <c:v>286.68</c:v>
                </c:pt>
                <c:pt idx="31" formatCode="#,##0">
                  <c:v>554.9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Plots'!$CY$4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Plots'!$CY$5:$CY$37</c:f>
              <c:numCache>
                <c:formatCode>General</c:formatCode>
                <c:ptCount val="33"/>
                <c:pt idx="8">
                  <c:v>-100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Plots'!$CZ$4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Plots'!$CZ$5:$CZ$37</c:f>
              <c:numCache>
                <c:formatCode>General</c:formatCode>
                <c:ptCount val="33"/>
                <c:pt idx="21">
                  <c:v>-100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Plots'!$DA$4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Plots'!$CS$5:$CS$37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Plots'!$DA$5:$DA$37</c:f>
              <c:numCache>
                <c:formatCode>General</c:formatCode>
                <c:ptCount val="33"/>
                <c:pt idx="32">
                  <c:v>-100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2246800"/>
        <c:axId val="292247192"/>
      </c:scatterChart>
      <c:valAx>
        <c:axId val="292246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7192"/>
        <c:crosses val="autoZero"/>
        <c:crossBetween val="midCat"/>
      </c:valAx>
      <c:valAx>
        <c:axId val="292247192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Oil Consumption, 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46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Intake + Exhaust Lifter Average Volume Loss w/o Talc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Plots'!$DE$4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Plots'!$DE$5:$DE$37</c:f>
              <c:numCache>
                <c:formatCode>General</c:formatCode>
                <c:ptCount val="33"/>
                <c:pt idx="0">
                  <c:v>-99</c:v>
                </c:pt>
                <c:pt idx="1">
                  <c:v>1.825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1.33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Plots'!$DF$4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Plots'!$DF$5:$DF$37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1.2450000000000001</c:v>
                </c:pt>
                <c:pt idx="13">
                  <c:v>-99</c:v>
                </c:pt>
                <c:pt idx="14">
                  <c:v>-99</c:v>
                </c:pt>
                <c:pt idx="15">
                  <c:v>1.03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Plots'!$DG$4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Plots'!$DG$5:$DG$37</c:f>
              <c:numCache>
                <c:formatCode>General</c:formatCode>
                <c:ptCount val="33"/>
                <c:pt idx="0">
                  <c:v>1.9450000000000001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1.8250000000000002</c:v>
                </c:pt>
                <c:pt idx="15">
                  <c:v>-99</c:v>
                </c:pt>
                <c:pt idx="16">
                  <c:v>1.78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Plots'!$DH$4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Plots'!$DH$5:$DH$37</c:f>
              <c:numCache>
                <c:formatCode>General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1.8149999999999999</c:v>
                </c:pt>
                <c:pt idx="18">
                  <c:v>-99</c:v>
                </c:pt>
                <c:pt idx="19">
                  <c:v>-99</c:v>
                </c:pt>
                <c:pt idx="25">
                  <c:v>1.4300000000000002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Plots'!$DI$4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5230709935529907"/>
                  <c:y val="1.429388221841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5432975307698188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5230709935529904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Plots'!$DI$5:$DI$37</c:f>
              <c:numCache>
                <c:formatCode>General</c:formatCode>
                <c:ptCount val="33"/>
                <c:pt idx="7" formatCode="#,##0.00">
                  <c:v>1.885</c:v>
                </c:pt>
                <c:pt idx="20" formatCode="#,##0.00">
                  <c:v>1.5390000000000001</c:v>
                </c:pt>
                <c:pt idx="31" formatCode="#,##0.00">
                  <c:v>1.3800000000000001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Plots'!$DJ$4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Plots'!$DJ$5:$DJ$37</c:f>
              <c:numCache>
                <c:formatCode>General</c:formatCode>
                <c:ptCount val="33"/>
                <c:pt idx="8">
                  <c:v>0.9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Plots'!$DK$4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Plots'!$DK$5:$DK$37</c:f>
              <c:numCache>
                <c:formatCode>General</c:formatCode>
                <c:ptCount val="33"/>
                <c:pt idx="21">
                  <c:v>0.9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Plots'!$DL$4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Plots'!$DD$5:$DD$37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1.95</c:v>
                </c:pt>
                <c:pt idx="15">
                  <c:v>2.0499999999999998</c:v>
                </c:pt>
                <c:pt idx="16">
                  <c:v>2.0499999999999998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2.95</c:v>
                </c:pt>
                <c:pt idx="26">
                  <c:v>3.05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Plots'!$DL$5:$DL$37</c:f>
              <c:numCache>
                <c:formatCode>General</c:formatCode>
                <c:ptCount val="33"/>
                <c:pt idx="32">
                  <c:v>0.9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2247976"/>
        <c:axId val="292248368"/>
      </c:scatterChart>
      <c:valAx>
        <c:axId val="292247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48368"/>
        <c:crosses val="autoZero"/>
        <c:crossBetween val="midCat"/>
      </c:valAx>
      <c:valAx>
        <c:axId val="292248368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Loss, mm</a:t>
                </a:r>
                <a:r>
                  <a:rPr lang="en-US" baseline="30000"/>
                  <a:t>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47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IVB Matrix Results</a:t>
            </a:r>
          </a:p>
          <a:p>
            <a:pPr>
              <a:defRPr sz="1600" b="1"/>
            </a:pPr>
            <a:r>
              <a:rPr lang="en-US" sz="1600" b="1"/>
              <a:t>Intake + Exhaust Lifter Average Area Loss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'Precision Matrix Tables &amp; Plots'!$DP$4</c:f>
              <c:strCache>
                <c:ptCount val="1"/>
                <c:pt idx="0">
                  <c:v>A1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Plots'!$DP$5:$DP$37</c:f>
              <c:numCache>
                <c:formatCode>#,##0</c:formatCode>
                <c:ptCount val="33"/>
                <c:pt idx="0">
                  <c:v>-99</c:v>
                </c:pt>
                <c:pt idx="1">
                  <c:v>189080.5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145276.5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'Precision Matrix Tables &amp; Plots'!$DQ$4</c:f>
              <c:strCache>
                <c:ptCount val="1"/>
                <c:pt idx="0">
                  <c:v>A2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Plots'!$DQ$5:$DQ$37</c:f>
              <c:numCache>
                <c:formatCode>#,##0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145271</c:v>
                </c:pt>
                <c:pt idx="13">
                  <c:v>-99</c:v>
                </c:pt>
                <c:pt idx="14">
                  <c:v>-99</c:v>
                </c:pt>
                <c:pt idx="15">
                  <c:v>123035.5</c:v>
                </c:pt>
                <c:pt idx="16">
                  <c:v>-99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'Precision Matrix Tables &amp; Plots'!$DR$4</c:f>
              <c:strCache>
                <c:ptCount val="1"/>
                <c:pt idx="0">
                  <c:v>B1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Plots'!$DR$5:$DR$37</c:f>
              <c:numCache>
                <c:formatCode>#,##0</c:formatCode>
                <c:ptCount val="33"/>
                <c:pt idx="0">
                  <c:v>200962.5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168396.5</c:v>
                </c:pt>
                <c:pt idx="15">
                  <c:v>-99</c:v>
                </c:pt>
                <c:pt idx="16">
                  <c:v>186359.5</c:v>
                </c:pt>
                <c:pt idx="17">
                  <c:v>-99</c:v>
                </c:pt>
                <c:pt idx="18">
                  <c:v>-99</c:v>
                </c:pt>
                <c:pt idx="19">
                  <c:v>-99</c:v>
                </c:pt>
                <c:pt idx="25">
                  <c:v>-99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'Precision Matrix Tables &amp; Plots'!$DS$4</c:f>
              <c:strCache>
                <c:ptCount val="1"/>
                <c:pt idx="0">
                  <c:v>B2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Plots'!$DS$5:$DS$37</c:f>
              <c:numCache>
                <c:formatCode>#,##0</c:formatCode>
                <c:ptCount val="33"/>
                <c:pt idx="0">
                  <c:v>-99</c:v>
                </c:pt>
                <c:pt idx="1">
                  <c:v>-99</c:v>
                </c:pt>
                <c:pt idx="2">
                  <c:v>-99</c:v>
                </c:pt>
                <c:pt idx="3">
                  <c:v>-99</c:v>
                </c:pt>
                <c:pt idx="4">
                  <c:v>-99</c:v>
                </c:pt>
                <c:pt idx="5">
                  <c:v>-99</c:v>
                </c:pt>
                <c:pt idx="6">
                  <c:v>-99</c:v>
                </c:pt>
                <c:pt idx="12">
                  <c:v>-99</c:v>
                </c:pt>
                <c:pt idx="13">
                  <c:v>-99</c:v>
                </c:pt>
                <c:pt idx="14">
                  <c:v>-99</c:v>
                </c:pt>
                <c:pt idx="15">
                  <c:v>-99</c:v>
                </c:pt>
                <c:pt idx="16">
                  <c:v>-99</c:v>
                </c:pt>
                <c:pt idx="17">
                  <c:v>178361</c:v>
                </c:pt>
                <c:pt idx="18">
                  <c:v>-99</c:v>
                </c:pt>
                <c:pt idx="19">
                  <c:v>-99</c:v>
                </c:pt>
                <c:pt idx="25">
                  <c:v>144112.5</c:v>
                </c:pt>
                <c:pt idx="26">
                  <c:v>-99</c:v>
                </c:pt>
                <c:pt idx="27">
                  <c:v>-99</c:v>
                </c:pt>
                <c:pt idx="28">
                  <c:v>-99</c:v>
                </c:pt>
                <c:pt idx="29">
                  <c:v>-99</c:v>
                </c:pt>
                <c:pt idx="30">
                  <c:v>-99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'Precision Matrix Tables &amp; Plots'!$DT$4</c:f>
              <c:strCache>
                <c:ptCount val="1"/>
                <c:pt idx="0">
                  <c:v>AVG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rgbClr val="00B050">
                  <a:alpha val="30000"/>
                </a:srgbClr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0.1901869441683867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8209632928165534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0.18209632928165548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00B05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Plots'!$DT$5:$DT$37</c:f>
              <c:numCache>
                <c:formatCode>#,##0</c:formatCode>
                <c:ptCount val="33"/>
                <c:pt idx="7">
                  <c:v>195021.5</c:v>
                </c:pt>
                <c:pt idx="20">
                  <c:v>160284.70000000001</c:v>
                </c:pt>
                <c:pt idx="31">
                  <c:v>144694.5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'Precision Matrix Tables &amp; Plots'!$DU$4</c:f>
              <c:strCache>
                <c:ptCount val="1"/>
                <c:pt idx="0">
                  <c:v>300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Plots'!$DU$5:$DU$37</c:f>
              <c:numCache>
                <c:formatCode>General</c:formatCode>
                <c:ptCount val="33"/>
                <c:pt idx="8">
                  <c:v>100000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'Precision Matrix Tables &amp; Plots'!$DV$4</c:f>
              <c:strCache>
                <c:ptCount val="1"/>
                <c:pt idx="0">
                  <c:v>1011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Plots'!$DV$5:$DV$37</c:f>
              <c:numCache>
                <c:formatCode>General</c:formatCode>
                <c:ptCount val="33"/>
                <c:pt idx="21">
                  <c:v>100000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'Precision Matrix Tables &amp; Plots'!$DW$4</c:f>
              <c:strCache>
                <c:ptCount val="1"/>
                <c:pt idx="0">
                  <c:v>1012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'Precision Matrix Tables &amp; Plots'!$DO$5:$DO$37</c:f>
              <c:numCache>
                <c:formatCode>General</c:formatCode>
                <c:ptCount val="33"/>
                <c:pt idx="0">
                  <c:v>0.95</c:v>
                </c:pt>
                <c:pt idx="1">
                  <c:v>1.05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1.95</c:v>
                </c:pt>
                <c:pt idx="13">
                  <c:v>2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5">
                  <c:v>3.05</c:v>
                </c:pt>
                <c:pt idx="26">
                  <c:v>2.95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'Precision Matrix Tables &amp; Plots'!$DW$5:$DW$37</c:f>
              <c:numCache>
                <c:formatCode>General</c:formatCode>
                <c:ptCount val="33"/>
                <c:pt idx="32">
                  <c:v>100000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2250328"/>
        <c:axId val="292250720"/>
      </c:scatterChart>
      <c:valAx>
        <c:axId val="292250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2250720"/>
        <c:crosses val="autoZero"/>
        <c:crossBetween val="midCat"/>
      </c:valAx>
      <c:valAx>
        <c:axId val="292250720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Loss, µm</a:t>
                </a:r>
                <a:r>
                  <a:rPr lang="en-US" baseline="30000"/>
                  <a:t>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0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</xdr:colOff>
      <xdr:row>38</xdr:row>
      <xdr:rowOff>106680</xdr:rowOff>
    </xdr:from>
    <xdr:to>
      <xdr:col>27</xdr:col>
      <xdr:colOff>160020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38</xdr:row>
      <xdr:rowOff>0</xdr:rowOff>
    </xdr:from>
    <xdr:to>
      <xdr:col>40</xdr:col>
      <xdr:colOff>137160</xdr:colOff>
      <xdr:row>61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0</xdr:colOff>
      <xdr:row>38</xdr:row>
      <xdr:rowOff>0</xdr:rowOff>
    </xdr:from>
    <xdr:to>
      <xdr:col>51</xdr:col>
      <xdr:colOff>137160</xdr:colOff>
      <xdr:row>61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0</xdr:colOff>
      <xdr:row>38</xdr:row>
      <xdr:rowOff>0</xdr:rowOff>
    </xdr:from>
    <xdr:to>
      <xdr:col>62</xdr:col>
      <xdr:colOff>137160</xdr:colOff>
      <xdr:row>61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0</xdr:colOff>
      <xdr:row>38</xdr:row>
      <xdr:rowOff>0</xdr:rowOff>
    </xdr:from>
    <xdr:to>
      <xdr:col>84</xdr:col>
      <xdr:colOff>182880</xdr:colOff>
      <xdr:row>61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85</xdr:col>
      <xdr:colOff>0</xdr:colOff>
      <xdr:row>38</xdr:row>
      <xdr:rowOff>0</xdr:rowOff>
    </xdr:from>
    <xdr:to>
      <xdr:col>95</xdr:col>
      <xdr:colOff>182880</xdr:colOff>
      <xdr:row>61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96</xdr:col>
      <xdr:colOff>0</xdr:colOff>
      <xdr:row>38</xdr:row>
      <xdr:rowOff>0</xdr:rowOff>
    </xdr:from>
    <xdr:to>
      <xdr:col>106</xdr:col>
      <xdr:colOff>182880</xdr:colOff>
      <xdr:row>61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107</xdr:col>
      <xdr:colOff>0</xdr:colOff>
      <xdr:row>38</xdr:row>
      <xdr:rowOff>0</xdr:rowOff>
    </xdr:from>
    <xdr:to>
      <xdr:col>117</xdr:col>
      <xdr:colOff>182880</xdr:colOff>
      <xdr:row>61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118</xdr:col>
      <xdr:colOff>0</xdr:colOff>
      <xdr:row>38</xdr:row>
      <xdr:rowOff>0</xdr:rowOff>
    </xdr:from>
    <xdr:to>
      <xdr:col>128</xdr:col>
      <xdr:colOff>106680</xdr:colOff>
      <xdr:row>61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129</xdr:col>
      <xdr:colOff>0</xdr:colOff>
      <xdr:row>38</xdr:row>
      <xdr:rowOff>0</xdr:rowOff>
    </xdr:from>
    <xdr:to>
      <xdr:col>139</xdr:col>
      <xdr:colOff>182880</xdr:colOff>
      <xdr:row>61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63</xdr:col>
      <xdr:colOff>0</xdr:colOff>
      <xdr:row>38</xdr:row>
      <xdr:rowOff>0</xdr:rowOff>
    </xdr:from>
    <xdr:to>
      <xdr:col>73</xdr:col>
      <xdr:colOff>137160</xdr:colOff>
      <xdr:row>61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0.43984</cdr:x>
      <cdr:y>0.63402</cdr:y>
    </cdr:from>
    <cdr:to>
      <cdr:x>0.48729</cdr:x>
      <cdr:y>0.69455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812772" y="3988838"/>
          <a:ext cx="411322" cy="38081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0.37428</cdr:x>
      <cdr:y>0.6582</cdr:y>
    </cdr:from>
    <cdr:to>
      <cdr:x>0.42173</cdr:x>
      <cdr:y>0.71873</cdr:y>
    </cdr:to>
    <cdr:sp macro="" textlink="">
      <cdr:nvSpPr>
        <cdr:cNvPr id="3" name="Oval 2"/>
        <cdr:cNvSpPr/>
      </cdr:nvSpPr>
      <cdr:spPr>
        <a:xfrm xmlns:a="http://schemas.openxmlformats.org/drawingml/2006/main">
          <a:off x="3244476" y="4140947"/>
          <a:ext cx="411322" cy="38081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0000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0.37613</cdr:x>
      <cdr:y>0.62131</cdr:y>
    </cdr:from>
    <cdr:to>
      <cdr:x>0.42358</cdr:x>
      <cdr:y>0.68184</cdr:y>
    </cdr:to>
    <cdr:sp macro="" textlink="">
      <cdr:nvSpPr>
        <cdr:cNvPr id="4" name="Oval 3"/>
        <cdr:cNvSpPr/>
      </cdr:nvSpPr>
      <cdr:spPr>
        <a:xfrm xmlns:a="http://schemas.openxmlformats.org/drawingml/2006/main">
          <a:off x="3260485" y="3908827"/>
          <a:ext cx="411322" cy="38081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78"/>
  <sheetViews>
    <sheetView tabSelected="1" zoomScaleNormal="100" workbookViewId="0"/>
  </sheetViews>
  <sheetFormatPr defaultRowHeight="15" x14ac:dyDescent="0.25"/>
  <cols>
    <col min="1" max="1" width="2.5703125" customWidth="1"/>
    <col min="15" max="15" width="1.85546875" customWidth="1"/>
    <col min="18" max="18" width="8.85546875" customWidth="1"/>
    <col min="47" max="47" width="9.5703125" bestFit="1" customWidth="1"/>
    <col min="124" max="124" width="10" bestFit="1" customWidth="1"/>
  </cols>
  <sheetData>
    <row r="1" spans="2:138" x14ac:dyDescent="0.25">
      <c r="T1" s="141" t="s">
        <v>127</v>
      </c>
      <c r="U1" s="141"/>
      <c r="V1" s="141"/>
      <c r="W1" s="141"/>
    </row>
    <row r="2" spans="2:138" ht="15.75" thickBot="1" x14ac:dyDescent="0.3">
      <c r="T2">
        <v>0.05</v>
      </c>
      <c r="U2" t="s">
        <v>107</v>
      </c>
      <c r="AE2">
        <v>0.05</v>
      </c>
      <c r="AF2" t="s">
        <v>113</v>
      </c>
      <c r="AP2">
        <v>0.05</v>
      </c>
      <c r="AQ2" t="s">
        <v>87</v>
      </c>
      <c r="BA2">
        <v>0.05</v>
      </c>
      <c r="BB2" t="s">
        <v>116</v>
      </c>
      <c r="BL2">
        <v>0.05</v>
      </c>
      <c r="BM2" t="s">
        <v>126</v>
      </c>
      <c r="BW2">
        <v>0.05</v>
      </c>
      <c r="BX2" t="s">
        <v>88</v>
      </c>
      <c r="CH2">
        <v>0.05</v>
      </c>
      <c r="CI2" t="s">
        <v>13</v>
      </c>
      <c r="CS2">
        <v>0.05</v>
      </c>
      <c r="CT2" t="s">
        <v>89</v>
      </c>
      <c r="DD2">
        <v>0.05</v>
      </c>
      <c r="DE2" t="s">
        <v>120</v>
      </c>
      <c r="DO2">
        <v>0.05</v>
      </c>
      <c r="DP2" t="s">
        <v>104</v>
      </c>
      <c r="DZ2">
        <v>0.05</v>
      </c>
      <c r="EA2" t="s">
        <v>125</v>
      </c>
    </row>
    <row r="3" spans="2:138" ht="16.5" thickBot="1" x14ac:dyDescent="0.3">
      <c r="B3" s="121" t="s">
        <v>79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  <c r="P3" s="131" t="s">
        <v>119</v>
      </c>
      <c r="Q3" s="131"/>
      <c r="R3" s="131"/>
    </row>
    <row r="4" spans="2:138" ht="25.5" x14ac:dyDescent="0.25">
      <c r="B4" s="75" t="s">
        <v>80</v>
      </c>
      <c r="C4" s="75" t="s">
        <v>81</v>
      </c>
      <c r="D4" s="75" t="s">
        <v>82</v>
      </c>
      <c r="E4" s="75" t="s">
        <v>83</v>
      </c>
      <c r="F4" s="75" t="s">
        <v>84</v>
      </c>
      <c r="G4" s="75" t="s">
        <v>85</v>
      </c>
      <c r="H4" s="75" t="s">
        <v>86</v>
      </c>
      <c r="I4" s="75" t="s">
        <v>87</v>
      </c>
      <c r="J4" s="75" t="s">
        <v>114</v>
      </c>
      <c r="K4" s="75" t="s">
        <v>115</v>
      </c>
      <c r="L4" s="75" t="s">
        <v>88</v>
      </c>
      <c r="M4" s="75" t="s">
        <v>13</v>
      </c>
      <c r="N4" s="75" t="s">
        <v>89</v>
      </c>
      <c r="P4" s="132" t="s">
        <v>117</v>
      </c>
      <c r="Q4" s="132" t="s">
        <v>118</v>
      </c>
      <c r="R4" s="132" t="s">
        <v>104</v>
      </c>
      <c r="U4" s="88" t="s">
        <v>108</v>
      </c>
      <c r="V4" s="88" t="s">
        <v>109</v>
      </c>
      <c r="W4" s="88" t="s">
        <v>110</v>
      </c>
      <c r="X4" s="88" t="s">
        <v>111</v>
      </c>
      <c r="Y4" s="88" t="s">
        <v>112</v>
      </c>
      <c r="Z4">
        <v>300</v>
      </c>
      <c r="AA4">
        <v>1011</v>
      </c>
      <c r="AB4">
        <v>1012</v>
      </c>
      <c r="AF4" s="88" t="s">
        <v>108</v>
      </c>
      <c r="AG4" s="88" t="s">
        <v>109</v>
      </c>
      <c r="AH4" s="88" t="s">
        <v>110</v>
      </c>
      <c r="AI4" s="88" t="s">
        <v>111</v>
      </c>
      <c r="AJ4" s="88" t="s">
        <v>112</v>
      </c>
      <c r="AK4">
        <v>300</v>
      </c>
      <c r="AL4">
        <v>1011</v>
      </c>
      <c r="AM4">
        <v>1012</v>
      </c>
      <c r="AQ4" s="88" t="s">
        <v>108</v>
      </c>
      <c r="AR4" s="88" t="s">
        <v>109</v>
      </c>
      <c r="AS4" s="88" t="s">
        <v>110</v>
      </c>
      <c r="AT4" s="88" t="s">
        <v>111</v>
      </c>
      <c r="AU4" s="88" t="s">
        <v>112</v>
      </c>
      <c r="AV4">
        <v>300</v>
      </c>
      <c r="AW4">
        <v>1011</v>
      </c>
      <c r="AX4">
        <v>1012</v>
      </c>
      <c r="BB4" s="88" t="s">
        <v>108</v>
      </c>
      <c r="BC4" s="88" t="s">
        <v>109</v>
      </c>
      <c r="BD4" s="88" t="s">
        <v>110</v>
      </c>
      <c r="BE4" s="88" t="s">
        <v>111</v>
      </c>
      <c r="BF4" s="88" t="s">
        <v>112</v>
      </c>
      <c r="BG4">
        <v>300</v>
      </c>
      <c r="BH4">
        <v>1011</v>
      </c>
      <c r="BI4">
        <v>1012</v>
      </c>
      <c r="BM4" s="88" t="s">
        <v>108</v>
      </c>
      <c r="BN4" s="88" t="s">
        <v>109</v>
      </c>
      <c r="BO4" s="88" t="s">
        <v>110</v>
      </c>
      <c r="BP4" s="88" t="s">
        <v>111</v>
      </c>
      <c r="BQ4" s="88" t="s">
        <v>112</v>
      </c>
      <c r="BR4">
        <v>300</v>
      </c>
      <c r="BS4">
        <v>1011</v>
      </c>
      <c r="BT4">
        <v>1012</v>
      </c>
      <c r="BX4" s="88" t="s">
        <v>108</v>
      </c>
      <c r="BY4" s="88" t="s">
        <v>109</v>
      </c>
      <c r="BZ4" s="88" t="s">
        <v>110</v>
      </c>
      <c r="CA4" s="88" t="s">
        <v>111</v>
      </c>
      <c r="CB4" s="88" t="s">
        <v>112</v>
      </c>
      <c r="CC4">
        <v>300</v>
      </c>
      <c r="CD4">
        <v>1011</v>
      </c>
      <c r="CE4">
        <v>1012</v>
      </c>
      <c r="CI4" s="88" t="s">
        <v>108</v>
      </c>
      <c r="CJ4" s="88" t="s">
        <v>109</v>
      </c>
      <c r="CK4" s="88" t="s">
        <v>110</v>
      </c>
      <c r="CL4" s="88" t="s">
        <v>111</v>
      </c>
      <c r="CM4" s="88" t="s">
        <v>112</v>
      </c>
      <c r="CN4">
        <v>300</v>
      </c>
      <c r="CO4">
        <v>1011</v>
      </c>
      <c r="CP4">
        <v>1012</v>
      </c>
      <c r="CT4" s="88" t="s">
        <v>108</v>
      </c>
      <c r="CU4" s="88" t="s">
        <v>109</v>
      </c>
      <c r="CV4" s="88" t="s">
        <v>110</v>
      </c>
      <c r="CW4" s="88" t="s">
        <v>111</v>
      </c>
      <c r="CX4" s="88" t="s">
        <v>112</v>
      </c>
      <c r="CY4">
        <v>300</v>
      </c>
      <c r="CZ4">
        <v>1011</v>
      </c>
      <c r="DA4">
        <v>1012</v>
      </c>
      <c r="DE4" s="88" t="s">
        <v>108</v>
      </c>
      <c r="DF4" s="88" t="s">
        <v>109</v>
      </c>
      <c r="DG4" s="88" t="s">
        <v>110</v>
      </c>
      <c r="DH4" s="88" t="s">
        <v>111</v>
      </c>
      <c r="DI4" s="88" t="s">
        <v>112</v>
      </c>
      <c r="DJ4">
        <v>300</v>
      </c>
      <c r="DK4">
        <v>1011</v>
      </c>
      <c r="DL4">
        <v>1012</v>
      </c>
      <c r="DP4" s="88" t="s">
        <v>108</v>
      </c>
      <c r="DQ4" s="88" t="s">
        <v>109</v>
      </c>
      <c r="DR4" s="88" t="s">
        <v>110</v>
      </c>
      <c r="DS4" s="88" t="s">
        <v>111</v>
      </c>
      <c r="DT4" s="88" t="s">
        <v>112</v>
      </c>
      <c r="DU4">
        <v>300</v>
      </c>
      <c r="DV4">
        <v>1011</v>
      </c>
      <c r="DW4">
        <v>1012</v>
      </c>
      <c r="EA4" s="88" t="s">
        <v>108</v>
      </c>
      <c r="EB4" s="88" t="s">
        <v>109</v>
      </c>
      <c r="EC4" s="88" t="s">
        <v>110</v>
      </c>
      <c r="ED4" s="88" t="s">
        <v>111</v>
      </c>
      <c r="EE4" s="88" t="s">
        <v>112</v>
      </c>
      <c r="EF4">
        <v>300</v>
      </c>
      <c r="EG4">
        <v>1011</v>
      </c>
      <c r="EH4">
        <v>1012</v>
      </c>
    </row>
    <row r="5" spans="2:138" x14ac:dyDescent="0.25">
      <c r="B5" s="76">
        <v>42802</v>
      </c>
      <c r="C5" s="77">
        <v>123246</v>
      </c>
      <c r="D5" s="77" t="s">
        <v>90</v>
      </c>
      <c r="E5" s="77">
        <v>1</v>
      </c>
      <c r="F5" s="77">
        <v>300</v>
      </c>
      <c r="G5" s="95">
        <v>2.62</v>
      </c>
      <c r="H5" s="95">
        <v>2.83</v>
      </c>
      <c r="I5" s="108">
        <v>282959</v>
      </c>
      <c r="J5" s="95">
        <v>1.27</v>
      </c>
      <c r="K5" s="95">
        <v>1.61</v>
      </c>
      <c r="L5" s="108">
        <v>118966</v>
      </c>
      <c r="M5" s="96">
        <v>427</v>
      </c>
      <c r="N5" s="97">
        <v>712.3</v>
      </c>
      <c r="P5" s="133">
        <f t="shared" ref="P5:R6" si="0">IF(OR(ISBLANK(G5)=TRUE,ISBLANK(J5)=TRUE),"",(G5+J5)/2)</f>
        <v>1.9450000000000001</v>
      </c>
      <c r="Q5" s="133">
        <f t="shared" si="0"/>
        <v>2.2200000000000002</v>
      </c>
      <c r="R5" s="134">
        <f t="shared" si="0"/>
        <v>200962.5</v>
      </c>
      <c r="T5" s="102">
        <f>IF(ISBLANK(G5)=TRUE,T$12,IF(RANK(G5,$G$5:$G$12)/3=INT(RANK(G5,$G$5:$G$12)/3),T$12+T$2,IF(RANK(G5,$G$5:$G$12)/2=INT(RANK(G5,$G$5:$G$12)/2),T$12,T$12-T$2)))</f>
        <v>0.95</v>
      </c>
      <c r="U5" s="102">
        <f>IF($D5&amp;$E5=U$4,IF(ISBLANK($G5)=TRUE,-99,$G5),-99)</f>
        <v>-99</v>
      </c>
      <c r="V5" s="102">
        <f t="shared" ref="V5:X11" si="1">IF($D5&amp;$E5=V$4,IF(ISBLANK($G5)=TRUE,-99,$G5),-99)</f>
        <v>-99</v>
      </c>
      <c r="W5" s="102">
        <f t="shared" si="1"/>
        <v>2.62</v>
      </c>
      <c r="X5" s="102">
        <f t="shared" si="1"/>
        <v>-99</v>
      </c>
      <c r="Y5" s="102"/>
      <c r="AE5" s="102">
        <f>IF(ISBLANK(H5)=TRUE,AE$12,IF(RANK(H5,$H$5:$H$12)/3=INT(RANK(H5,$H$5:$H$12)/3),AE$12+AE$2,IF(RANK(H5,$H$5:$H$12)/2=INT(RANK(H5,$H$5:$H$12)/2),AE$12,AE$12-AE$2)))</f>
        <v>0.95</v>
      </c>
      <c r="AF5" s="102">
        <f>IF($D5&amp;$E5=AF$4,IF(ISBLANK($H5)=TRUE,-99,$H5),-99)</f>
        <v>-99</v>
      </c>
      <c r="AG5" s="102">
        <f t="shared" ref="AG5:AI11" si="2">IF($D5&amp;$E5=AG$4,IF(ISBLANK($H5)=TRUE,-99,$H5),-99)</f>
        <v>-99</v>
      </c>
      <c r="AH5" s="102">
        <f t="shared" si="2"/>
        <v>2.83</v>
      </c>
      <c r="AI5" s="102">
        <f t="shared" si="2"/>
        <v>-99</v>
      </c>
      <c r="AJ5" s="102"/>
      <c r="AP5" s="102">
        <f>IF(ISBLANK(I5)=TRUE,AP$12,IF(RANK(I5,$I$5:$I$12)/3=INT(RANK(I5,$I$5:$I$12)/3),AP$12+AP$2,IF(RANK(I5,$I$5:$I$12)/2=INT(RANK(I5,$I$5:$I$12)/2),AP$12,AP$12-AP$2)))</f>
        <v>0.95</v>
      </c>
      <c r="AQ5" s="102">
        <f>IF($D5&amp;$E5=AQ$4,IF(ISBLANK($I5)=TRUE,-99,$I5),-99)</f>
        <v>-99</v>
      </c>
      <c r="AR5" s="102">
        <f t="shared" ref="AR5:AT11" si="3">IF($D5&amp;$E5=AR$4,IF(ISBLANK($I5)=TRUE,-99,$I5),-99)</f>
        <v>-99</v>
      </c>
      <c r="AS5" s="102">
        <f t="shared" si="3"/>
        <v>282959</v>
      </c>
      <c r="AT5" s="102">
        <f t="shared" si="3"/>
        <v>-99</v>
      </c>
      <c r="AU5" s="102"/>
      <c r="BA5" s="102">
        <f>IF(ISBLANK($J5)=TRUE,BA$12,IF(RANK($J5,$J$5:$J$12)/3=INT(RANK($J5,$J$5:$J$12)/3),BA$12+BA$2,IF(RANK($J5,$J$5:$J$12)/2=INT(RANK($J5,$J$5:$J$12)/2),BA$12,BA$12-BA$2)))</f>
        <v>0.95</v>
      </c>
      <c r="BB5" s="102">
        <f>IF($D5&amp;$E5=BB$4,IF(ISBLANK($J5)=TRUE,-99,$J5),-99)</f>
        <v>-99</v>
      </c>
      <c r="BC5" s="102">
        <f t="shared" ref="BC5:BE11" si="4">IF($D5&amp;$E5=BC$4,IF(ISBLANK($J5)=TRUE,-99,$J5),-99)</f>
        <v>-99</v>
      </c>
      <c r="BD5" s="102">
        <f t="shared" si="4"/>
        <v>1.27</v>
      </c>
      <c r="BE5" s="102">
        <f t="shared" si="4"/>
        <v>-99</v>
      </c>
      <c r="BF5" s="102"/>
      <c r="BL5" s="102">
        <f>IF(ISBLANK($K5)=TRUE,BL$12,IF(RANK($K5,$K$5:$K$12)/3=INT(RANK($K5,$K$5:$K$12)/3),BL$12+BL$2,IF(RANK($K5,$K$5:$K$12)/2=INT(RANK($K5,$K$5:$K$12)/2),BL$12,BL$12-BL$2)))</f>
        <v>1.05</v>
      </c>
      <c r="BM5" s="102">
        <f>IF($D5&amp;$E5=BM$4,IF(ISBLANK($K5)=TRUE,-99,$K5),-99)</f>
        <v>-99</v>
      </c>
      <c r="BN5" s="102">
        <f>IF($D5&amp;$E5=BN$4,IF(ISBLANK($K5)=TRUE,-99,$K5),-99)</f>
        <v>-99</v>
      </c>
      <c r="BO5" s="102">
        <f>IF($D5&amp;$E5=BO$4,IF(ISBLANK($K5)=TRUE,-99,$K5),-99)</f>
        <v>1.61</v>
      </c>
      <c r="BP5" s="102">
        <f>IF($D5&amp;$E5=BP$4,IF(ISBLANK($K5)=TRUE,-99,$K5),-99)</f>
        <v>-99</v>
      </c>
      <c r="BQ5" s="102"/>
      <c r="BW5" s="102">
        <f>IF(ISBLANK($L5)=TRUE,BW$12,IF(RANK($L5,$L$5:$L$12)/3=INT(RANK($L5,$L$5:$L$12)/3),BW$12+BW$2,IF(RANK($L5,$L$5:$L$12)/2=INT(RANK($L5,$L$5:$L$12)/2),BW$12,BW$12-BW$2)))</f>
        <v>0.95</v>
      </c>
      <c r="BX5" s="102">
        <f>IF($D5&amp;$E5=BX$4,IF(ISBLANK($L5)=TRUE,-99,$L5),-99)</f>
        <v>-99</v>
      </c>
      <c r="BY5" s="102">
        <f>IF($D5&amp;$E5=BY$4,IF(ISBLANK($L5)=TRUE,-99,$L5),-99)</f>
        <v>-99</v>
      </c>
      <c r="BZ5" s="102">
        <f>IF($D5&amp;$E5=BZ$4,IF(ISBLANK($L5)=TRUE,-99,$L5),-99)</f>
        <v>118966</v>
      </c>
      <c r="CA5" s="102">
        <f>IF($D5&amp;$E5=CA$4,IF(ISBLANK($L5)=TRUE,-99,$L5),-99)</f>
        <v>-99</v>
      </c>
      <c r="CB5" s="102"/>
      <c r="CH5" s="102">
        <f>IF(ISBLANK($M5)=TRUE,CH$12,IF(RANK($M5,$M$5:$M$12)/3=INT(RANK($M5,$M$5:$M$12)/3),CH$12+CH$2,IF(RANK($M5,$M$5:$M$12)/2=INT(RANK($M5,$M$5:$M$12)/2),CH$12,CH$12-CH$2)))</f>
        <v>1.05</v>
      </c>
      <c r="CI5" s="102">
        <f>IF($D5&amp;$E5=CI$4,IF(ISBLANK($M5)=TRUE,-99,$M5),-99)</f>
        <v>-99</v>
      </c>
      <c r="CJ5" s="102">
        <f>IF($D5&amp;$E5=CJ$4,IF(ISBLANK($M5)=TRUE,-99,$M5),-99)</f>
        <v>-99</v>
      </c>
      <c r="CK5" s="102">
        <f>IF($D5&amp;$E5=CK$4,IF(ISBLANK($M5)=TRUE,-99,$M5),-99)</f>
        <v>427</v>
      </c>
      <c r="CL5" s="102">
        <f>IF($D5&amp;$E5=CL$4,IF(ISBLANK($M5)=TRUE,-99,$M5),-99)</f>
        <v>-99</v>
      </c>
      <c r="CM5" s="102"/>
      <c r="CS5" s="102">
        <f>IF(ISBLANK($N5)=TRUE,CS$12,IF(RANK($N5,$N$5:$N$12)/3=INT(RANK($N5,$N$5:$N$12)/3),CS$12+CS$2,IF(RANK($N5,$N$5:$N$12)/2=INT(RANK($N5,$N$5:$N$12)/2),CS$12,CS$12-CS$2)))</f>
        <v>0.95</v>
      </c>
      <c r="CT5" s="102">
        <f>IF($D5&amp;$E5=CT$4,IF(ISBLANK($N5)=TRUE,-199,$N5),-199)</f>
        <v>-199</v>
      </c>
      <c r="CU5" s="102">
        <f>IF($D5&amp;$E5=CU$4,IF(ISBLANK($N5)=TRUE,-199,$N5),-199)</f>
        <v>-199</v>
      </c>
      <c r="CV5" s="102">
        <f>IF($D5&amp;$E5=CV$4,IF(ISBLANK($N5)=TRUE,-199,$N5),-199)</f>
        <v>712.3</v>
      </c>
      <c r="CW5" s="102">
        <f>IF($D5&amp;$E5=CW$4,IF(ISBLANK($N5)=TRUE,-199,$N5),-199)</f>
        <v>-199</v>
      </c>
      <c r="CX5" s="102"/>
      <c r="DD5" s="102">
        <f>IF($P5="",DD$12,IF(RANK($P5,$P$5:$P$12)/3=INT(RANK($P5,$P$5:$P$12)/3),DD$12+DD$2,IF(RANK($P5,$P$5:$P$12)/2=INT(RANK($P5,$P$5:$P$12)/2),DD$12,DD$12-DD$2)))</f>
        <v>0.95</v>
      </c>
      <c r="DE5" s="102">
        <f t="shared" ref="DE5:DH11" si="5">IF($D5&amp;$E5=DE$4,IF($P5="",-99,$P5),-99)</f>
        <v>-99</v>
      </c>
      <c r="DF5" s="102">
        <f t="shared" si="5"/>
        <v>-99</v>
      </c>
      <c r="DG5" s="102">
        <f t="shared" si="5"/>
        <v>1.9450000000000001</v>
      </c>
      <c r="DH5" s="102">
        <f t="shared" si="5"/>
        <v>-99</v>
      </c>
      <c r="DI5" s="102"/>
      <c r="DO5" s="102">
        <f>IF($R5="",DO$12,IF(RANK($R5,$R$5:$R$12)/3=INT(RANK($R5,$R$5:$R$12)/3),DO$12+DO$2,IF(RANK($R5,$R$5:$R$12)/2=INT(RANK($R5,$R$5:$R$12)/2),DO$12,DO$12-DO$2)))</f>
        <v>0.95</v>
      </c>
      <c r="DP5" s="104">
        <f>IF($D5&amp;$E5=DP$4,IF($R5="",-99,$R5),-99)</f>
        <v>-99</v>
      </c>
      <c r="DQ5" s="104">
        <f>IF($D5&amp;$E5=DQ$4,IF($R5="",-99,$R5),-99)</f>
        <v>-99</v>
      </c>
      <c r="DR5" s="104">
        <f>IF($D5&amp;$E5=DR$4,IF($R5="",-99,$R5),-99)</f>
        <v>200962.5</v>
      </c>
      <c r="DS5" s="104">
        <f>IF($D5&amp;$E5=DS$4,IF($R5="",-99,$R5),-99)</f>
        <v>-99</v>
      </c>
      <c r="DT5" s="104"/>
      <c r="DZ5" s="102">
        <f>IF($Q5="",DZ$12,IF(RANK($Q5,$Q$5:$Q$12)/3=INT(RANK($Q5,$Q$5:$Q$12)/3),DZ$12+DZ$2,IF(RANK($Q5,$Q$5:$Q$12)/2=INT(RANK($Q5,$Q$5:$Q$12)/2),DZ$12,DZ$12-DZ$2)))</f>
        <v>0.95</v>
      </c>
      <c r="EA5" s="102">
        <f>IF($D5&amp;$E5=EA$4,IF($Q5="",-99,$Q5),-99)</f>
        <v>-99</v>
      </c>
      <c r="EB5" s="102">
        <f>IF($D5&amp;$E5=EB$4,IF($Q5="",-99,$Q5),-99)</f>
        <v>-99</v>
      </c>
      <c r="EC5" s="102">
        <f>IF($D5&amp;$E5=EC$4,IF($Q5="",-99,$Q5),-99)</f>
        <v>2.2200000000000002</v>
      </c>
      <c r="ED5" s="102">
        <f>IF($D5&amp;$E5=ED$4,IF($Q5="",-99,$Q5),-99)</f>
        <v>-99</v>
      </c>
      <c r="EE5" s="102"/>
    </row>
    <row r="6" spans="2:138" x14ac:dyDescent="0.25">
      <c r="B6" s="76">
        <v>42804</v>
      </c>
      <c r="C6" s="77">
        <v>123243</v>
      </c>
      <c r="D6" s="77" t="s">
        <v>91</v>
      </c>
      <c r="E6" s="77">
        <v>1</v>
      </c>
      <c r="F6" s="77">
        <v>300</v>
      </c>
      <c r="G6" s="95">
        <v>2.5499999999999998</v>
      </c>
      <c r="H6" s="89">
        <v>2.74</v>
      </c>
      <c r="I6" s="109">
        <v>260255</v>
      </c>
      <c r="J6" s="95">
        <v>1.1000000000000001</v>
      </c>
      <c r="K6" s="95">
        <v>1.69</v>
      </c>
      <c r="L6" s="109">
        <v>117906</v>
      </c>
      <c r="M6" s="96">
        <v>442</v>
      </c>
      <c r="N6" s="90">
        <v>64</v>
      </c>
      <c r="P6" s="133">
        <f t="shared" si="0"/>
        <v>1.825</v>
      </c>
      <c r="Q6" s="133">
        <f t="shared" si="0"/>
        <v>2.2149999999999999</v>
      </c>
      <c r="R6" s="134">
        <f t="shared" si="0"/>
        <v>189080.5</v>
      </c>
      <c r="T6" s="102">
        <f t="shared" ref="T6:T11" si="6">IF(ISBLANK(G6)=TRUE,T$12,IF(RANK(G6,$G$5:$G$12)/3=INT(RANK(G6,$G$5:$G$12)/3),T$12+T$2,IF(RANK(G6,$G$5:$G$12)/2=INT(RANK(G6,$G$5:$G$12)/2),T$12,T$12-T$2)))</f>
        <v>1.05</v>
      </c>
      <c r="U6" s="102">
        <f t="shared" ref="U6:U11" si="7">IF($D6&amp;$E6=U$4,IF(ISBLANK($G6)=TRUE,-99,$G6),-99)</f>
        <v>2.5499999999999998</v>
      </c>
      <c r="V6" s="102">
        <f t="shared" si="1"/>
        <v>-99</v>
      </c>
      <c r="W6" s="102">
        <f t="shared" si="1"/>
        <v>-99</v>
      </c>
      <c r="X6" s="102">
        <f t="shared" si="1"/>
        <v>-99</v>
      </c>
      <c r="Y6" s="102"/>
      <c r="AE6" s="102">
        <f t="shared" ref="AE6:AE11" si="8">IF(ISBLANK(H6)=TRUE,AE$12,IF(RANK(H6,$H$5:$H$12)/3=INT(RANK(H6,$H$5:$H$12)/3),AE$12+AE$2,IF(RANK(H6,$H$5:$H$12)/2=INT(RANK(H6,$H$5:$H$12)/2),AE$12,AE$12-AE$2)))</f>
        <v>1.05</v>
      </c>
      <c r="AF6" s="102">
        <f t="shared" ref="AF6:AF11" si="9">IF($D6&amp;$E6=AF$4,IF(ISBLANK($H6)=TRUE,-99,$H6),-99)</f>
        <v>2.74</v>
      </c>
      <c r="AG6" s="102">
        <f t="shared" si="2"/>
        <v>-99</v>
      </c>
      <c r="AH6" s="102">
        <f t="shared" si="2"/>
        <v>-99</v>
      </c>
      <c r="AI6" s="102">
        <f t="shared" si="2"/>
        <v>-99</v>
      </c>
      <c r="AJ6" s="102"/>
      <c r="AP6" s="102">
        <f t="shared" ref="AP6:AP11" si="10">IF(ISBLANK(I6)=TRUE,AP$12,IF(RANK(I6,$I$5:$I$12)/3=INT(RANK(I6,$I$5:$I$12)/3),AP$12+AP$2,IF(RANK(I6,$I$5:$I$12)/2=INT(RANK(I6,$I$5:$I$12)/2),AP$12,AP$12-AP$2)))</f>
        <v>1.05</v>
      </c>
      <c r="AQ6" s="102">
        <f t="shared" ref="AQ6:AQ11" si="11">IF($D6&amp;$E6=AQ$4,IF(ISBLANK($I6)=TRUE,-99,$I6),-99)</f>
        <v>260255</v>
      </c>
      <c r="AR6" s="102">
        <f t="shared" si="3"/>
        <v>-99</v>
      </c>
      <c r="AS6" s="102">
        <f t="shared" si="3"/>
        <v>-99</v>
      </c>
      <c r="AT6" s="102">
        <f t="shared" si="3"/>
        <v>-99</v>
      </c>
      <c r="AU6" s="102"/>
      <c r="BA6" s="102">
        <f t="shared" ref="BA6:BA11" si="12">IF(ISBLANK($J6)=TRUE,BA$12,IF(RANK($J6,$J$5:$J$12)/3=INT(RANK($J6,$J$5:$J$12)/3),BA$12+BA$2,IF(RANK($J6,$J$5:$J$12)/2=INT(RANK($J6,$J$5:$J$12)/2),BA$12,BA$12-BA$2)))</f>
        <v>1.05</v>
      </c>
      <c r="BB6" s="102">
        <f t="shared" ref="BB6:BB11" si="13">IF($D6&amp;$E6=BB$4,IF(ISBLANK($J6)=TRUE,-99,$J6),-99)</f>
        <v>1.1000000000000001</v>
      </c>
      <c r="BC6" s="102">
        <f t="shared" si="4"/>
        <v>-99</v>
      </c>
      <c r="BD6" s="102">
        <f t="shared" si="4"/>
        <v>-99</v>
      </c>
      <c r="BE6" s="102">
        <f t="shared" si="4"/>
        <v>-99</v>
      </c>
      <c r="BF6" s="102"/>
      <c r="BL6" s="102">
        <f t="shared" ref="BL6:BL11" si="14">IF(ISBLANK($K6)=TRUE,BL$12,IF(RANK($K6,$K$5:$K$12)/3=INT(RANK($K6,$K$5:$K$12)/3),BL$12+BL$2,IF(RANK($K6,$K$5:$K$12)/2=INT(RANK($K6,$K$5:$K$12)/2),BL$12,BL$12-BL$2)))</f>
        <v>0.95</v>
      </c>
      <c r="BM6" s="102">
        <f t="shared" ref="BM6:BP11" si="15">IF($D6&amp;$E6=BM$4,IF(ISBLANK($K6)=TRUE,-99,$K6),-99)</f>
        <v>1.69</v>
      </c>
      <c r="BN6" s="102">
        <f t="shared" si="15"/>
        <v>-99</v>
      </c>
      <c r="BO6" s="102">
        <f t="shared" si="15"/>
        <v>-99</v>
      </c>
      <c r="BP6" s="102">
        <f t="shared" si="15"/>
        <v>-99</v>
      </c>
      <c r="BQ6" s="102"/>
      <c r="BW6" s="102">
        <f t="shared" ref="BW6:BW11" si="16">IF(ISBLANK($L6)=TRUE,BW$12,IF(RANK($L6,$L$5:$L$12)/3=INT(RANK($L6,$L$5:$L$12)/3),BW$12+BW$2,IF(RANK($L6,$L$5:$L$12)/2=INT(RANK($L6,$L$5:$L$12)/2),BW$12,BW$12-BW$2)))</f>
        <v>1.05</v>
      </c>
      <c r="BX6" s="102">
        <f t="shared" ref="BX6:BX11" si="17">IF($D6&amp;$E6=BX$4,IF(ISBLANK($L6)=TRUE,-99,$L6),-99)</f>
        <v>117906</v>
      </c>
      <c r="BY6" s="102">
        <f t="shared" ref="BY6:CA11" si="18">IF($D6&amp;$E6=BY$4,IF(ISBLANK($L6)=TRUE,-99,$L6),-99)</f>
        <v>-99</v>
      </c>
      <c r="BZ6" s="102">
        <f t="shared" si="18"/>
        <v>-99</v>
      </c>
      <c r="CA6" s="102">
        <f t="shared" si="18"/>
        <v>-99</v>
      </c>
      <c r="CB6" s="102"/>
      <c r="CH6" s="102">
        <f t="shared" ref="CH6:CH11" si="19">IF(ISBLANK($M6)=TRUE,CH$12,IF(RANK($M6,$M$5:$M$12)/3=INT(RANK($M6,$M$5:$M$12)/3),CH$12+CH$2,IF(RANK($M6,$M$5:$M$12)/2=INT(RANK($M6,$M$5:$M$12)/2),CH$12,CH$12-CH$2)))</f>
        <v>0.95</v>
      </c>
      <c r="CI6" s="102">
        <f t="shared" ref="CI6:CI11" si="20">IF($D6&amp;$E6=CI$4,IF(ISBLANK($M6)=TRUE,-99,$M6),-99)</f>
        <v>442</v>
      </c>
      <c r="CJ6" s="102">
        <f t="shared" ref="CJ6:CL11" si="21">IF($D6&amp;$E6=CJ$4,IF(ISBLANK($M6)=TRUE,-99,$M6),-99)</f>
        <v>-99</v>
      </c>
      <c r="CK6" s="102">
        <f t="shared" si="21"/>
        <v>-99</v>
      </c>
      <c r="CL6" s="102">
        <f t="shared" si="21"/>
        <v>-99</v>
      </c>
      <c r="CM6" s="102"/>
      <c r="CS6" s="102">
        <f t="shared" ref="CS6:CS11" si="22">IF(ISBLANK($N6)=TRUE,CS$12,IF(RANK($N6,$N$5:$N$12)/3=INT(RANK($N6,$N$5:$N$12)/3),CS$12+CS$2,IF(RANK($N6,$N$5:$N$12)/2=INT(RANK($N6,$N$5:$N$12)/2),CS$12,CS$12-CS$2)))</f>
        <v>1.05</v>
      </c>
      <c r="CT6" s="102">
        <f t="shared" ref="CT6:CW11" si="23">IF($D6&amp;$E6=CT$4,IF(ISBLANK($N6)=TRUE,-199,$N6),-199)</f>
        <v>64</v>
      </c>
      <c r="CU6" s="102">
        <f t="shared" si="23"/>
        <v>-199</v>
      </c>
      <c r="CV6" s="102">
        <f t="shared" si="23"/>
        <v>-199</v>
      </c>
      <c r="CW6" s="102">
        <f t="shared" si="23"/>
        <v>-199</v>
      </c>
      <c r="CX6" s="102"/>
      <c r="DD6" s="102">
        <f t="shared" ref="DD6:DD11" si="24">IF($P6="",DD$12,IF(RANK($P6,$P$5:$P$12)/3=INT(RANK($P6,$P$5:$P$12)/3),DD$12+DD$2,IF(RANK($P6,$P$5:$P$12)/2=INT(RANK($P6,$P$5:$P$12)/2),DD$12,DD$12-DD$2)))</f>
        <v>1.05</v>
      </c>
      <c r="DE6" s="102">
        <f t="shared" si="5"/>
        <v>1.825</v>
      </c>
      <c r="DF6" s="102">
        <f t="shared" si="5"/>
        <v>-99</v>
      </c>
      <c r="DG6" s="102">
        <f t="shared" si="5"/>
        <v>-99</v>
      </c>
      <c r="DH6" s="102">
        <f t="shared" si="5"/>
        <v>-99</v>
      </c>
      <c r="DI6" s="102"/>
      <c r="DO6" s="102">
        <f t="shared" ref="DO6:DO11" si="25">IF($R6="",DO$12,IF(RANK($R6,$R$5:$R$12)/3=INT(RANK($R6,$R$5:$R$12)/3),DO$12+DO$2,IF(RANK($R6,$R$5:$R$12)/2=INT(RANK($R6,$R$5:$R$12)/2),DO$12,DO$12-DO$2)))</f>
        <v>1.05</v>
      </c>
      <c r="DP6" s="104">
        <f t="shared" ref="DP6:DP11" si="26">IF($D6&amp;$E6=DP$4,IF($R6="",-99,$R6),-99)</f>
        <v>189080.5</v>
      </c>
      <c r="DQ6" s="104">
        <f t="shared" ref="DQ6:DS11" si="27">IF($D6&amp;$E6=DQ$4,IF($R6="",-99,$R6),-99)</f>
        <v>-99</v>
      </c>
      <c r="DR6" s="104">
        <f t="shared" si="27"/>
        <v>-99</v>
      </c>
      <c r="DS6" s="104">
        <f t="shared" si="27"/>
        <v>-99</v>
      </c>
      <c r="DT6" s="104"/>
      <c r="DZ6" s="102">
        <f>IF($Q6="",DZ$12,IF(RANK($Q6,$Q$5:$Q$12)/3=INT(RANK($Q6,$Q$5:$Q$12)/3),DZ$12+DZ$2,IF(RANK($Q6,$Q$5:$Q$12)/2=INT(RANK($Q6,$Q$5:$Q$12)/2),DZ$12,DZ$12-DZ$2)))</f>
        <v>1.05</v>
      </c>
      <c r="EA6" s="102">
        <f t="shared" ref="EA6:ED11" si="28">IF($D6&amp;$E6=EA$4,IF($Q6="",-99,$Q6),-99)</f>
        <v>2.2149999999999999</v>
      </c>
      <c r="EB6" s="102">
        <f t="shared" si="28"/>
        <v>-99</v>
      </c>
      <c r="EC6" s="102">
        <f t="shared" si="28"/>
        <v>-99</v>
      </c>
      <c r="ED6" s="102">
        <f t="shared" si="28"/>
        <v>-99</v>
      </c>
      <c r="EE6" s="102"/>
    </row>
    <row r="7" spans="2:138" x14ac:dyDescent="0.25">
      <c r="B7" s="78" t="s">
        <v>93</v>
      </c>
      <c r="C7" s="78">
        <v>125171</v>
      </c>
      <c r="D7" s="77" t="s">
        <v>90</v>
      </c>
      <c r="E7" s="77">
        <v>2</v>
      </c>
      <c r="F7" s="77">
        <v>300</v>
      </c>
      <c r="G7" s="89"/>
      <c r="H7" s="89"/>
      <c r="I7" s="109"/>
      <c r="J7" s="89"/>
      <c r="K7" s="89"/>
      <c r="L7" s="109"/>
      <c r="M7" s="91"/>
      <c r="N7" s="90"/>
      <c r="P7" s="133" t="str">
        <f t="shared" ref="P7:P11" si="29">IF(OR(ISBLANK(G7)=TRUE,ISBLANK(J7)=TRUE),"",(G7+J7)/2)</f>
        <v/>
      </c>
      <c r="Q7" s="133" t="str">
        <f t="shared" ref="Q7:Q11" si="30">IF(OR(ISBLANK(H7)=TRUE,ISBLANK(K7)=TRUE),"",(H7+K7)/2)</f>
        <v/>
      </c>
      <c r="R7" s="134" t="str">
        <f t="shared" ref="R7:R11" si="31">IF(OR(ISBLANK(I7)=TRUE,ISBLANK(L7)=TRUE),"",(I7+L7)/2)</f>
        <v/>
      </c>
      <c r="T7" s="102">
        <f t="shared" si="6"/>
        <v>1</v>
      </c>
      <c r="U7" s="102">
        <f t="shared" si="7"/>
        <v>-99</v>
      </c>
      <c r="V7" s="102">
        <f t="shared" si="1"/>
        <v>-99</v>
      </c>
      <c r="W7" s="102">
        <f t="shared" si="1"/>
        <v>-99</v>
      </c>
      <c r="X7" s="102">
        <f t="shared" si="1"/>
        <v>-99</v>
      </c>
      <c r="Y7" s="102"/>
      <c r="AE7" s="102">
        <f t="shared" si="8"/>
        <v>1</v>
      </c>
      <c r="AF7" s="102">
        <f t="shared" si="9"/>
        <v>-99</v>
      </c>
      <c r="AG7" s="102">
        <f t="shared" si="2"/>
        <v>-99</v>
      </c>
      <c r="AH7" s="102">
        <f t="shared" si="2"/>
        <v>-99</v>
      </c>
      <c r="AI7" s="102">
        <f t="shared" si="2"/>
        <v>-99</v>
      </c>
      <c r="AJ7" s="102"/>
      <c r="AP7" s="102">
        <f t="shared" si="10"/>
        <v>1</v>
      </c>
      <c r="AQ7" s="102">
        <f t="shared" si="11"/>
        <v>-99</v>
      </c>
      <c r="AR7" s="102">
        <f t="shared" si="3"/>
        <v>-99</v>
      </c>
      <c r="AS7" s="102">
        <f t="shared" si="3"/>
        <v>-99</v>
      </c>
      <c r="AT7" s="102">
        <f t="shared" si="3"/>
        <v>-99</v>
      </c>
      <c r="AU7" s="102"/>
      <c r="BA7" s="102">
        <f t="shared" si="12"/>
        <v>1</v>
      </c>
      <c r="BB7" s="102">
        <f t="shared" si="13"/>
        <v>-99</v>
      </c>
      <c r="BC7" s="102">
        <f t="shared" si="4"/>
        <v>-99</v>
      </c>
      <c r="BD7" s="102">
        <f t="shared" si="4"/>
        <v>-99</v>
      </c>
      <c r="BE7" s="102">
        <f t="shared" si="4"/>
        <v>-99</v>
      </c>
      <c r="BF7" s="102"/>
      <c r="BL7" s="102">
        <f t="shared" si="14"/>
        <v>1</v>
      </c>
      <c r="BM7" s="102">
        <f t="shared" si="15"/>
        <v>-99</v>
      </c>
      <c r="BN7" s="102">
        <f t="shared" si="15"/>
        <v>-99</v>
      </c>
      <c r="BO7" s="102">
        <f t="shared" si="15"/>
        <v>-99</v>
      </c>
      <c r="BP7" s="102">
        <f t="shared" si="15"/>
        <v>-99</v>
      </c>
      <c r="BQ7" s="102"/>
      <c r="BW7" s="102">
        <f t="shared" si="16"/>
        <v>1</v>
      </c>
      <c r="BX7" s="102">
        <f t="shared" si="17"/>
        <v>-99</v>
      </c>
      <c r="BY7" s="102">
        <f t="shared" si="18"/>
        <v>-99</v>
      </c>
      <c r="BZ7" s="102">
        <f t="shared" si="18"/>
        <v>-99</v>
      </c>
      <c r="CA7" s="102">
        <f t="shared" si="18"/>
        <v>-99</v>
      </c>
      <c r="CB7" s="102"/>
      <c r="CH7" s="102">
        <f t="shared" si="19"/>
        <v>1</v>
      </c>
      <c r="CI7" s="102">
        <f t="shared" si="20"/>
        <v>-99</v>
      </c>
      <c r="CJ7" s="102">
        <f t="shared" si="21"/>
        <v>-99</v>
      </c>
      <c r="CK7" s="102">
        <f t="shared" si="21"/>
        <v>-99</v>
      </c>
      <c r="CL7" s="102">
        <f t="shared" si="21"/>
        <v>-99</v>
      </c>
      <c r="CM7" s="102"/>
      <c r="CS7" s="102">
        <f t="shared" si="22"/>
        <v>1</v>
      </c>
      <c r="CT7" s="102">
        <f t="shared" si="23"/>
        <v>-199</v>
      </c>
      <c r="CU7" s="102">
        <f t="shared" si="23"/>
        <v>-199</v>
      </c>
      <c r="CV7" s="102">
        <f t="shared" si="23"/>
        <v>-199</v>
      </c>
      <c r="CW7" s="102">
        <f t="shared" si="23"/>
        <v>-199</v>
      </c>
      <c r="CX7" s="102"/>
      <c r="DD7" s="102">
        <f t="shared" si="24"/>
        <v>1</v>
      </c>
      <c r="DE7" s="102">
        <f t="shared" si="5"/>
        <v>-99</v>
      </c>
      <c r="DF7" s="102">
        <f t="shared" si="5"/>
        <v>-99</v>
      </c>
      <c r="DG7" s="102">
        <f t="shared" si="5"/>
        <v>-99</v>
      </c>
      <c r="DH7" s="102">
        <f t="shared" si="5"/>
        <v>-99</v>
      </c>
      <c r="DI7" s="102"/>
      <c r="DO7" s="102">
        <f t="shared" si="25"/>
        <v>1</v>
      </c>
      <c r="DP7" s="104">
        <f t="shared" si="26"/>
        <v>-99</v>
      </c>
      <c r="DQ7" s="104">
        <f t="shared" si="27"/>
        <v>-99</v>
      </c>
      <c r="DR7" s="104">
        <f t="shared" si="27"/>
        <v>-99</v>
      </c>
      <c r="DS7" s="104">
        <f t="shared" si="27"/>
        <v>-99</v>
      </c>
      <c r="DT7" s="104"/>
      <c r="DZ7" s="102">
        <f t="shared" ref="DZ7:DZ11" si="32">IF($Q7="",DZ$12,IF(RANK($Q7,$Q$5:$Q$12)/3=INT(RANK($Q7,$Q$5:$Q$12)/3),DZ$12+DZ$2,IF(RANK($Q7,$Q$5:$Q$12)/2=INT(RANK($Q7,$Q$5:$Q$12)/2),DZ$12,DZ$12-DZ$2)))</f>
        <v>1</v>
      </c>
      <c r="EA7" s="102">
        <f t="shared" si="28"/>
        <v>-99</v>
      </c>
      <c r="EB7" s="102">
        <f t="shared" si="28"/>
        <v>-99</v>
      </c>
      <c r="EC7" s="102">
        <f t="shared" si="28"/>
        <v>-99</v>
      </c>
      <c r="ED7" s="102">
        <f t="shared" si="28"/>
        <v>-99</v>
      </c>
      <c r="EE7" s="102"/>
    </row>
    <row r="8" spans="2:138" x14ac:dyDescent="0.25">
      <c r="B8" s="78"/>
      <c r="C8" s="78"/>
      <c r="D8" s="77" t="s">
        <v>91</v>
      </c>
      <c r="E8" s="77">
        <v>2</v>
      </c>
      <c r="F8" s="77">
        <v>300</v>
      </c>
      <c r="G8" s="89"/>
      <c r="H8" s="89"/>
      <c r="I8" s="109"/>
      <c r="J8" s="89"/>
      <c r="K8" s="89"/>
      <c r="L8" s="109"/>
      <c r="M8" s="91"/>
      <c r="N8" s="90"/>
      <c r="P8" s="133" t="str">
        <f t="shared" si="29"/>
        <v/>
      </c>
      <c r="Q8" s="133" t="str">
        <f t="shared" si="30"/>
        <v/>
      </c>
      <c r="R8" s="134" t="str">
        <f t="shared" si="31"/>
        <v/>
      </c>
      <c r="T8" s="102">
        <f t="shared" si="6"/>
        <v>1</v>
      </c>
      <c r="U8" s="102">
        <f t="shared" si="7"/>
        <v>-99</v>
      </c>
      <c r="V8" s="102">
        <f t="shared" si="1"/>
        <v>-99</v>
      </c>
      <c r="W8" s="102">
        <f t="shared" si="1"/>
        <v>-99</v>
      </c>
      <c r="X8" s="102">
        <f t="shared" si="1"/>
        <v>-99</v>
      </c>
      <c r="Y8" s="102"/>
      <c r="AE8" s="102">
        <f t="shared" si="8"/>
        <v>1</v>
      </c>
      <c r="AF8" s="102">
        <f t="shared" si="9"/>
        <v>-99</v>
      </c>
      <c r="AG8" s="102">
        <f t="shared" si="2"/>
        <v>-99</v>
      </c>
      <c r="AH8" s="102">
        <f t="shared" si="2"/>
        <v>-99</v>
      </c>
      <c r="AI8" s="102">
        <f t="shared" si="2"/>
        <v>-99</v>
      </c>
      <c r="AJ8" s="102"/>
      <c r="AP8" s="102">
        <f t="shared" si="10"/>
        <v>1</v>
      </c>
      <c r="AQ8" s="102">
        <f t="shared" si="11"/>
        <v>-99</v>
      </c>
      <c r="AR8" s="102">
        <f t="shared" si="3"/>
        <v>-99</v>
      </c>
      <c r="AS8" s="102">
        <f t="shared" si="3"/>
        <v>-99</v>
      </c>
      <c r="AT8" s="102">
        <f t="shared" si="3"/>
        <v>-99</v>
      </c>
      <c r="AU8" s="102"/>
      <c r="BA8" s="102">
        <f t="shared" si="12"/>
        <v>1</v>
      </c>
      <c r="BB8" s="102">
        <f t="shared" si="13"/>
        <v>-99</v>
      </c>
      <c r="BC8" s="102">
        <f t="shared" si="4"/>
        <v>-99</v>
      </c>
      <c r="BD8" s="102">
        <f t="shared" si="4"/>
        <v>-99</v>
      </c>
      <c r="BE8" s="102">
        <f t="shared" si="4"/>
        <v>-99</v>
      </c>
      <c r="BF8" s="102"/>
      <c r="BL8" s="102">
        <f t="shared" si="14"/>
        <v>1</v>
      </c>
      <c r="BM8" s="102">
        <f t="shared" si="15"/>
        <v>-99</v>
      </c>
      <c r="BN8" s="102">
        <f t="shared" si="15"/>
        <v>-99</v>
      </c>
      <c r="BO8" s="102">
        <f t="shared" si="15"/>
        <v>-99</v>
      </c>
      <c r="BP8" s="102">
        <f t="shared" si="15"/>
        <v>-99</v>
      </c>
      <c r="BQ8" s="102"/>
      <c r="BW8" s="102">
        <f t="shared" si="16"/>
        <v>1</v>
      </c>
      <c r="BX8" s="102">
        <f t="shared" si="17"/>
        <v>-99</v>
      </c>
      <c r="BY8" s="102">
        <f t="shared" si="18"/>
        <v>-99</v>
      </c>
      <c r="BZ8" s="102">
        <f t="shared" si="18"/>
        <v>-99</v>
      </c>
      <c r="CA8" s="102">
        <f t="shared" si="18"/>
        <v>-99</v>
      </c>
      <c r="CB8" s="102"/>
      <c r="CH8" s="102">
        <f t="shared" si="19"/>
        <v>1</v>
      </c>
      <c r="CI8" s="102">
        <f t="shared" si="20"/>
        <v>-99</v>
      </c>
      <c r="CJ8" s="102">
        <f t="shared" si="21"/>
        <v>-99</v>
      </c>
      <c r="CK8" s="102">
        <f t="shared" si="21"/>
        <v>-99</v>
      </c>
      <c r="CL8" s="102">
        <f t="shared" si="21"/>
        <v>-99</v>
      </c>
      <c r="CM8" s="102"/>
      <c r="CS8" s="102">
        <f t="shared" si="22"/>
        <v>1</v>
      </c>
      <c r="CT8" s="102">
        <f t="shared" si="23"/>
        <v>-199</v>
      </c>
      <c r="CU8" s="102">
        <f t="shared" si="23"/>
        <v>-199</v>
      </c>
      <c r="CV8" s="102">
        <f t="shared" si="23"/>
        <v>-199</v>
      </c>
      <c r="CW8" s="102">
        <f t="shared" si="23"/>
        <v>-199</v>
      </c>
      <c r="CX8" s="102"/>
      <c r="DD8" s="102">
        <f t="shared" si="24"/>
        <v>1</v>
      </c>
      <c r="DE8" s="102">
        <f t="shared" si="5"/>
        <v>-99</v>
      </c>
      <c r="DF8" s="102">
        <f t="shared" si="5"/>
        <v>-99</v>
      </c>
      <c r="DG8" s="102">
        <f t="shared" si="5"/>
        <v>-99</v>
      </c>
      <c r="DH8" s="102">
        <f t="shared" si="5"/>
        <v>-99</v>
      </c>
      <c r="DI8" s="102"/>
      <c r="DO8" s="102">
        <f t="shared" si="25"/>
        <v>1</v>
      </c>
      <c r="DP8" s="104">
        <f t="shared" si="26"/>
        <v>-99</v>
      </c>
      <c r="DQ8" s="104">
        <f t="shared" si="27"/>
        <v>-99</v>
      </c>
      <c r="DR8" s="104">
        <f t="shared" si="27"/>
        <v>-99</v>
      </c>
      <c r="DS8" s="104">
        <f t="shared" si="27"/>
        <v>-99</v>
      </c>
      <c r="DT8" s="104"/>
      <c r="DZ8" s="102">
        <f t="shared" si="32"/>
        <v>1</v>
      </c>
      <c r="EA8" s="102">
        <f t="shared" si="28"/>
        <v>-99</v>
      </c>
      <c r="EB8" s="102">
        <f t="shared" si="28"/>
        <v>-99</v>
      </c>
      <c r="EC8" s="102">
        <f t="shared" si="28"/>
        <v>-99</v>
      </c>
      <c r="ED8" s="102">
        <f t="shared" si="28"/>
        <v>-99</v>
      </c>
      <c r="EE8" s="102"/>
    </row>
    <row r="9" spans="2:138" x14ac:dyDescent="0.25">
      <c r="B9" s="78"/>
      <c r="C9" s="78"/>
      <c r="D9" s="77" t="s">
        <v>90</v>
      </c>
      <c r="E9" s="77">
        <v>2</v>
      </c>
      <c r="F9" s="77">
        <v>300</v>
      </c>
      <c r="G9" s="89"/>
      <c r="H9" s="89"/>
      <c r="I9" s="109"/>
      <c r="J9" s="89"/>
      <c r="K9" s="89"/>
      <c r="L9" s="109"/>
      <c r="M9" s="91"/>
      <c r="N9" s="90"/>
      <c r="P9" s="133" t="str">
        <f t="shared" si="29"/>
        <v/>
      </c>
      <c r="Q9" s="133" t="str">
        <f t="shared" si="30"/>
        <v/>
      </c>
      <c r="R9" s="134" t="str">
        <f t="shared" si="31"/>
        <v/>
      </c>
      <c r="T9" s="102">
        <f t="shared" si="6"/>
        <v>1</v>
      </c>
      <c r="U9" s="102">
        <f t="shared" si="7"/>
        <v>-99</v>
      </c>
      <c r="V9" s="102">
        <f t="shared" si="1"/>
        <v>-99</v>
      </c>
      <c r="W9" s="102">
        <f t="shared" si="1"/>
        <v>-99</v>
      </c>
      <c r="X9" s="102">
        <f t="shared" si="1"/>
        <v>-99</v>
      </c>
      <c r="Y9" s="102"/>
      <c r="AE9" s="102">
        <f t="shared" si="8"/>
        <v>1</v>
      </c>
      <c r="AF9" s="102">
        <f t="shared" si="9"/>
        <v>-99</v>
      </c>
      <c r="AG9" s="102">
        <f t="shared" si="2"/>
        <v>-99</v>
      </c>
      <c r="AH9" s="102">
        <f t="shared" si="2"/>
        <v>-99</v>
      </c>
      <c r="AI9" s="102">
        <f t="shared" si="2"/>
        <v>-99</v>
      </c>
      <c r="AJ9" s="102"/>
      <c r="AP9" s="102">
        <f t="shared" si="10"/>
        <v>1</v>
      </c>
      <c r="AQ9" s="102">
        <f t="shared" si="11"/>
        <v>-99</v>
      </c>
      <c r="AR9" s="102">
        <f t="shared" si="3"/>
        <v>-99</v>
      </c>
      <c r="AS9" s="102">
        <f t="shared" si="3"/>
        <v>-99</v>
      </c>
      <c r="AT9" s="102">
        <f t="shared" si="3"/>
        <v>-99</v>
      </c>
      <c r="AU9" s="102"/>
      <c r="BA9" s="102">
        <f t="shared" si="12"/>
        <v>1</v>
      </c>
      <c r="BB9" s="102">
        <f t="shared" si="13"/>
        <v>-99</v>
      </c>
      <c r="BC9" s="102">
        <f t="shared" si="4"/>
        <v>-99</v>
      </c>
      <c r="BD9" s="102">
        <f t="shared" si="4"/>
        <v>-99</v>
      </c>
      <c r="BE9" s="102">
        <f t="shared" si="4"/>
        <v>-99</v>
      </c>
      <c r="BF9" s="102"/>
      <c r="BL9" s="102">
        <f t="shared" si="14"/>
        <v>1</v>
      </c>
      <c r="BM9" s="102">
        <f t="shared" si="15"/>
        <v>-99</v>
      </c>
      <c r="BN9" s="102">
        <f t="shared" si="15"/>
        <v>-99</v>
      </c>
      <c r="BO9" s="102">
        <f t="shared" si="15"/>
        <v>-99</v>
      </c>
      <c r="BP9" s="102">
        <f t="shared" si="15"/>
        <v>-99</v>
      </c>
      <c r="BQ9" s="102"/>
      <c r="BW9" s="102">
        <f t="shared" si="16"/>
        <v>1</v>
      </c>
      <c r="BX9" s="102">
        <f t="shared" si="17"/>
        <v>-99</v>
      </c>
      <c r="BY9" s="102">
        <f t="shared" si="18"/>
        <v>-99</v>
      </c>
      <c r="BZ9" s="102">
        <f t="shared" si="18"/>
        <v>-99</v>
      </c>
      <c r="CA9" s="102">
        <f t="shared" si="18"/>
        <v>-99</v>
      </c>
      <c r="CB9" s="102"/>
      <c r="CH9" s="102">
        <f t="shared" si="19"/>
        <v>1</v>
      </c>
      <c r="CI9" s="102">
        <f t="shared" si="20"/>
        <v>-99</v>
      </c>
      <c r="CJ9" s="102">
        <f t="shared" si="21"/>
        <v>-99</v>
      </c>
      <c r="CK9" s="102">
        <f t="shared" si="21"/>
        <v>-99</v>
      </c>
      <c r="CL9" s="102">
        <f t="shared" si="21"/>
        <v>-99</v>
      </c>
      <c r="CM9" s="102"/>
      <c r="CS9" s="102">
        <f t="shared" si="22"/>
        <v>1</v>
      </c>
      <c r="CT9" s="102">
        <f t="shared" si="23"/>
        <v>-199</v>
      </c>
      <c r="CU9" s="102">
        <f t="shared" si="23"/>
        <v>-199</v>
      </c>
      <c r="CV9" s="102">
        <f t="shared" si="23"/>
        <v>-199</v>
      </c>
      <c r="CW9" s="102">
        <f t="shared" si="23"/>
        <v>-199</v>
      </c>
      <c r="CX9" s="102"/>
      <c r="DD9" s="102">
        <f t="shared" si="24"/>
        <v>1</v>
      </c>
      <c r="DE9" s="102">
        <f t="shared" si="5"/>
        <v>-99</v>
      </c>
      <c r="DF9" s="102">
        <f t="shared" si="5"/>
        <v>-99</v>
      </c>
      <c r="DG9" s="102">
        <f t="shared" si="5"/>
        <v>-99</v>
      </c>
      <c r="DH9" s="102">
        <f t="shared" si="5"/>
        <v>-99</v>
      </c>
      <c r="DI9" s="102"/>
      <c r="DO9" s="102">
        <f t="shared" si="25"/>
        <v>1</v>
      </c>
      <c r="DP9" s="104">
        <f t="shared" si="26"/>
        <v>-99</v>
      </c>
      <c r="DQ9" s="104">
        <f t="shared" si="27"/>
        <v>-99</v>
      </c>
      <c r="DR9" s="104">
        <f t="shared" si="27"/>
        <v>-99</v>
      </c>
      <c r="DS9" s="104">
        <f t="shared" si="27"/>
        <v>-99</v>
      </c>
      <c r="DT9" s="104"/>
      <c r="DZ9" s="102">
        <f t="shared" si="32"/>
        <v>1</v>
      </c>
      <c r="EA9" s="102">
        <f t="shared" si="28"/>
        <v>-99</v>
      </c>
      <c r="EB9" s="102">
        <f t="shared" si="28"/>
        <v>-99</v>
      </c>
      <c r="EC9" s="102">
        <f t="shared" si="28"/>
        <v>-99</v>
      </c>
      <c r="ED9" s="102">
        <f t="shared" si="28"/>
        <v>-99</v>
      </c>
      <c r="EE9" s="102"/>
    </row>
    <row r="10" spans="2:138" x14ac:dyDescent="0.25">
      <c r="B10" s="78"/>
      <c r="C10" s="78"/>
      <c r="D10" s="77" t="s">
        <v>90</v>
      </c>
      <c r="E10" s="77">
        <v>1</v>
      </c>
      <c r="F10" s="77">
        <v>300</v>
      </c>
      <c r="G10" s="89"/>
      <c r="H10" s="89"/>
      <c r="I10" s="109"/>
      <c r="J10" s="89"/>
      <c r="K10" s="89"/>
      <c r="L10" s="109"/>
      <c r="M10" s="91"/>
      <c r="N10" s="90"/>
      <c r="P10" s="133" t="str">
        <f t="shared" si="29"/>
        <v/>
      </c>
      <c r="Q10" s="133" t="str">
        <f t="shared" si="30"/>
        <v/>
      </c>
      <c r="R10" s="134" t="str">
        <f t="shared" si="31"/>
        <v/>
      </c>
      <c r="T10" s="102">
        <f t="shared" si="6"/>
        <v>1</v>
      </c>
      <c r="U10" s="102">
        <f t="shared" si="7"/>
        <v>-99</v>
      </c>
      <c r="V10" s="102">
        <f t="shared" si="1"/>
        <v>-99</v>
      </c>
      <c r="W10" s="102">
        <f t="shared" si="1"/>
        <v>-99</v>
      </c>
      <c r="X10" s="102">
        <f t="shared" si="1"/>
        <v>-99</v>
      </c>
      <c r="Y10" s="102"/>
      <c r="AE10" s="102">
        <f t="shared" si="8"/>
        <v>1</v>
      </c>
      <c r="AF10" s="102">
        <f t="shared" si="9"/>
        <v>-99</v>
      </c>
      <c r="AG10" s="102">
        <f t="shared" si="2"/>
        <v>-99</v>
      </c>
      <c r="AH10" s="102">
        <f t="shared" si="2"/>
        <v>-99</v>
      </c>
      <c r="AI10" s="102">
        <f t="shared" si="2"/>
        <v>-99</v>
      </c>
      <c r="AJ10" s="102"/>
      <c r="AP10" s="102">
        <f t="shared" si="10"/>
        <v>1</v>
      </c>
      <c r="AQ10" s="102">
        <f t="shared" si="11"/>
        <v>-99</v>
      </c>
      <c r="AR10" s="102">
        <f t="shared" si="3"/>
        <v>-99</v>
      </c>
      <c r="AS10" s="102">
        <f t="shared" si="3"/>
        <v>-99</v>
      </c>
      <c r="AT10" s="102">
        <f t="shared" si="3"/>
        <v>-99</v>
      </c>
      <c r="AU10" s="102"/>
      <c r="BA10" s="102">
        <f t="shared" si="12"/>
        <v>1</v>
      </c>
      <c r="BB10" s="102">
        <f t="shared" si="13"/>
        <v>-99</v>
      </c>
      <c r="BC10" s="102">
        <f t="shared" si="4"/>
        <v>-99</v>
      </c>
      <c r="BD10" s="102">
        <f t="shared" si="4"/>
        <v>-99</v>
      </c>
      <c r="BE10" s="102">
        <f t="shared" si="4"/>
        <v>-99</v>
      </c>
      <c r="BF10" s="102"/>
      <c r="BL10" s="102">
        <f t="shared" si="14"/>
        <v>1</v>
      </c>
      <c r="BM10" s="102">
        <f t="shared" si="15"/>
        <v>-99</v>
      </c>
      <c r="BN10" s="102">
        <f t="shared" si="15"/>
        <v>-99</v>
      </c>
      <c r="BO10" s="102">
        <f t="shared" si="15"/>
        <v>-99</v>
      </c>
      <c r="BP10" s="102">
        <f t="shared" si="15"/>
        <v>-99</v>
      </c>
      <c r="BQ10" s="102"/>
      <c r="BW10" s="102">
        <f t="shared" si="16"/>
        <v>1</v>
      </c>
      <c r="BX10" s="102">
        <f t="shared" si="17"/>
        <v>-99</v>
      </c>
      <c r="BY10" s="102">
        <f t="shared" si="18"/>
        <v>-99</v>
      </c>
      <c r="BZ10" s="102">
        <f t="shared" si="18"/>
        <v>-99</v>
      </c>
      <c r="CA10" s="102">
        <f t="shared" si="18"/>
        <v>-99</v>
      </c>
      <c r="CB10" s="102"/>
      <c r="CH10" s="102">
        <f t="shared" si="19"/>
        <v>1</v>
      </c>
      <c r="CI10" s="102">
        <f t="shared" si="20"/>
        <v>-99</v>
      </c>
      <c r="CJ10" s="102">
        <f t="shared" si="21"/>
        <v>-99</v>
      </c>
      <c r="CK10" s="102">
        <f t="shared" si="21"/>
        <v>-99</v>
      </c>
      <c r="CL10" s="102">
        <f t="shared" si="21"/>
        <v>-99</v>
      </c>
      <c r="CM10" s="102"/>
      <c r="CS10" s="102">
        <f t="shared" si="22"/>
        <v>1</v>
      </c>
      <c r="CT10" s="102">
        <f t="shared" si="23"/>
        <v>-199</v>
      </c>
      <c r="CU10" s="102">
        <f t="shared" si="23"/>
        <v>-199</v>
      </c>
      <c r="CV10" s="102">
        <f t="shared" si="23"/>
        <v>-199</v>
      </c>
      <c r="CW10" s="102">
        <f t="shared" si="23"/>
        <v>-199</v>
      </c>
      <c r="CX10" s="102"/>
      <c r="DD10" s="102">
        <f t="shared" si="24"/>
        <v>1</v>
      </c>
      <c r="DE10" s="102">
        <f t="shared" si="5"/>
        <v>-99</v>
      </c>
      <c r="DF10" s="102">
        <f t="shared" si="5"/>
        <v>-99</v>
      </c>
      <c r="DG10" s="102">
        <f t="shared" si="5"/>
        <v>-99</v>
      </c>
      <c r="DH10" s="102">
        <f t="shared" si="5"/>
        <v>-99</v>
      </c>
      <c r="DI10" s="102"/>
      <c r="DO10" s="102">
        <f t="shared" si="25"/>
        <v>1</v>
      </c>
      <c r="DP10" s="104">
        <f t="shared" si="26"/>
        <v>-99</v>
      </c>
      <c r="DQ10" s="104">
        <f t="shared" si="27"/>
        <v>-99</v>
      </c>
      <c r="DR10" s="104">
        <f t="shared" si="27"/>
        <v>-99</v>
      </c>
      <c r="DS10" s="104">
        <f t="shared" si="27"/>
        <v>-99</v>
      </c>
      <c r="DT10" s="104"/>
      <c r="DZ10" s="102">
        <f t="shared" si="32"/>
        <v>1</v>
      </c>
      <c r="EA10" s="102">
        <f t="shared" si="28"/>
        <v>-99</v>
      </c>
      <c r="EB10" s="102">
        <f t="shared" si="28"/>
        <v>-99</v>
      </c>
      <c r="EC10" s="102">
        <f t="shared" si="28"/>
        <v>-99</v>
      </c>
      <c r="ED10" s="102">
        <f t="shared" si="28"/>
        <v>-99</v>
      </c>
      <c r="EE10" s="102"/>
    </row>
    <row r="11" spans="2:138" x14ac:dyDescent="0.25">
      <c r="B11" s="78"/>
      <c r="C11" s="78"/>
      <c r="D11" s="77" t="s">
        <v>91</v>
      </c>
      <c r="E11" s="77">
        <v>2</v>
      </c>
      <c r="F11" s="77">
        <v>300</v>
      </c>
      <c r="G11" s="89"/>
      <c r="H11" s="89"/>
      <c r="I11" s="109"/>
      <c r="J11" s="89"/>
      <c r="K11" s="89"/>
      <c r="L11" s="109"/>
      <c r="M11" s="91"/>
      <c r="N11" s="90"/>
      <c r="P11" s="133" t="str">
        <f t="shared" si="29"/>
        <v/>
      </c>
      <c r="Q11" s="133" t="str">
        <f t="shared" si="30"/>
        <v/>
      </c>
      <c r="R11" s="134" t="str">
        <f t="shared" si="31"/>
        <v/>
      </c>
      <c r="T11" s="102">
        <f t="shared" si="6"/>
        <v>1</v>
      </c>
      <c r="U11" s="102">
        <f t="shared" si="7"/>
        <v>-99</v>
      </c>
      <c r="V11" s="102">
        <f t="shared" si="1"/>
        <v>-99</v>
      </c>
      <c r="W11" s="102">
        <f t="shared" si="1"/>
        <v>-99</v>
      </c>
      <c r="X11" s="102">
        <f t="shared" si="1"/>
        <v>-99</v>
      </c>
      <c r="Y11" s="102"/>
      <c r="AE11" s="102">
        <f t="shared" si="8"/>
        <v>1</v>
      </c>
      <c r="AF11" s="102">
        <f t="shared" si="9"/>
        <v>-99</v>
      </c>
      <c r="AG11" s="102">
        <f t="shared" si="2"/>
        <v>-99</v>
      </c>
      <c r="AH11" s="102">
        <f t="shared" si="2"/>
        <v>-99</v>
      </c>
      <c r="AI11" s="102">
        <f t="shared" si="2"/>
        <v>-99</v>
      </c>
      <c r="AJ11" s="102"/>
      <c r="AP11" s="102">
        <f t="shared" si="10"/>
        <v>1</v>
      </c>
      <c r="AQ11" s="102">
        <f t="shared" si="11"/>
        <v>-99</v>
      </c>
      <c r="AR11" s="102">
        <f t="shared" si="3"/>
        <v>-99</v>
      </c>
      <c r="AS11" s="102">
        <f t="shared" si="3"/>
        <v>-99</v>
      </c>
      <c r="AT11" s="102">
        <f t="shared" si="3"/>
        <v>-99</v>
      </c>
      <c r="AU11" s="102"/>
      <c r="BA11" s="102">
        <f t="shared" si="12"/>
        <v>1</v>
      </c>
      <c r="BB11" s="102">
        <f t="shared" si="13"/>
        <v>-99</v>
      </c>
      <c r="BC11" s="102">
        <f t="shared" si="4"/>
        <v>-99</v>
      </c>
      <c r="BD11" s="102">
        <f t="shared" si="4"/>
        <v>-99</v>
      </c>
      <c r="BE11" s="102">
        <f t="shared" si="4"/>
        <v>-99</v>
      </c>
      <c r="BF11" s="102"/>
      <c r="BL11" s="102">
        <f t="shared" si="14"/>
        <v>1</v>
      </c>
      <c r="BM11" s="102">
        <f t="shared" si="15"/>
        <v>-99</v>
      </c>
      <c r="BN11" s="102">
        <f t="shared" si="15"/>
        <v>-99</v>
      </c>
      <c r="BO11" s="102">
        <f t="shared" si="15"/>
        <v>-99</v>
      </c>
      <c r="BP11" s="102">
        <f t="shared" si="15"/>
        <v>-99</v>
      </c>
      <c r="BQ11" s="102"/>
      <c r="BW11" s="102">
        <f t="shared" si="16"/>
        <v>1</v>
      </c>
      <c r="BX11" s="102">
        <f t="shared" si="17"/>
        <v>-99</v>
      </c>
      <c r="BY11" s="102">
        <f t="shared" si="18"/>
        <v>-99</v>
      </c>
      <c r="BZ11" s="102">
        <f t="shared" si="18"/>
        <v>-99</v>
      </c>
      <c r="CA11" s="102">
        <f t="shared" si="18"/>
        <v>-99</v>
      </c>
      <c r="CB11" s="102"/>
      <c r="CH11" s="102">
        <f t="shared" si="19"/>
        <v>1</v>
      </c>
      <c r="CI11" s="102">
        <f t="shared" si="20"/>
        <v>-99</v>
      </c>
      <c r="CJ11" s="102">
        <f t="shared" si="21"/>
        <v>-99</v>
      </c>
      <c r="CK11" s="102">
        <f t="shared" si="21"/>
        <v>-99</v>
      </c>
      <c r="CL11" s="102">
        <f t="shared" si="21"/>
        <v>-99</v>
      </c>
      <c r="CM11" s="102"/>
      <c r="CS11" s="102">
        <f t="shared" si="22"/>
        <v>1</v>
      </c>
      <c r="CT11" s="102">
        <f t="shared" si="23"/>
        <v>-199</v>
      </c>
      <c r="CU11" s="102">
        <f t="shared" si="23"/>
        <v>-199</v>
      </c>
      <c r="CV11" s="102">
        <f t="shared" si="23"/>
        <v>-199</v>
      </c>
      <c r="CW11" s="102">
        <f t="shared" si="23"/>
        <v>-199</v>
      </c>
      <c r="CX11" s="102"/>
      <c r="DD11" s="102">
        <f t="shared" si="24"/>
        <v>1</v>
      </c>
      <c r="DE11" s="102">
        <f t="shared" si="5"/>
        <v>-99</v>
      </c>
      <c r="DF11" s="102">
        <f t="shared" si="5"/>
        <v>-99</v>
      </c>
      <c r="DG11" s="102">
        <f t="shared" si="5"/>
        <v>-99</v>
      </c>
      <c r="DH11" s="102">
        <f t="shared" si="5"/>
        <v>-99</v>
      </c>
      <c r="DI11" s="102"/>
      <c r="DO11" s="102">
        <f t="shared" si="25"/>
        <v>1</v>
      </c>
      <c r="DP11" s="104">
        <f t="shared" si="26"/>
        <v>-99</v>
      </c>
      <c r="DQ11" s="104">
        <f t="shared" si="27"/>
        <v>-99</v>
      </c>
      <c r="DR11" s="104">
        <f t="shared" si="27"/>
        <v>-99</v>
      </c>
      <c r="DS11" s="104">
        <f t="shared" si="27"/>
        <v>-99</v>
      </c>
      <c r="DT11" s="104"/>
      <c r="DZ11" s="102">
        <f t="shared" si="32"/>
        <v>1</v>
      </c>
      <c r="EA11" s="102">
        <f t="shared" si="28"/>
        <v>-99</v>
      </c>
      <c r="EB11" s="102">
        <f t="shared" si="28"/>
        <v>-99</v>
      </c>
      <c r="EC11" s="102">
        <f t="shared" si="28"/>
        <v>-99</v>
      </c>
      <c r="ED11" s="102">
        <f t="shared" si="28"/>
        <v>-99</v>
      </c>
      <c r="EE11" s="102"/>
    </row>
    <row r="12" spans="2:138" x14ac:dyDescent="0.25">
      <c r="B12" s="79"/>
      <c r="C12" s="79"/>
      <c r="D12" s="79"/>
      <c r="E12" s="79"/>
      <c r="F12" s="80"/>
      <c r="G12" s="92">
        <f t="shared" ref="G12:N12" si="33">AVERAGE(G5:G11)</f>
        <v>2.585</v>
      </c>
      <c r="H12" s="92">
        <f t="shared" si="33"/>
        <v>2.7850000000000001</v>
      </c>
      <c r="I12" s="110">
        <f t="shared" si="33"/>
        <v>271607</v>
      </c>
      <c r="J12" s="92">
        <f t="shared" si="33"/>
        <v>1.1850000000000001</v>
      </c>
      <c r="K12" s="92">
        <f t="shared" si="33"/>
        <v>1.65</v>
      </c>
      <c r="L12" s="110">
        <f t="shared" si="33"/>
        <v>118436</v>
      </c>
      <c r="M12" s="93">
        <f t="shared" si="33"/>
        <v>434.5</v>
      </c>
      <c r="N12" s="94">
        <f t="shared" si="33"/>
        <v>388.15</v>
      </c>
      <c r="P12" s="135">
        <f>AVERAGE(P5:P11)</f>
        <v>1.885</v>
      </c>
      <c r="Q12" s="135">
        <f>AVERAGE(Q5:Q11)</f>
        <v>2.2175000000000002</v>
      </c>
      <c r="R12" s="136">
        <f>AVERAGE(R5:R11)</f>
        <v>195021.5</v>
      </c>
      <c r="T12">
        <v>1</v>
      </c>
      <c r="U12" s="102"/>
      <c r="V12" s="102"/>
      <c r="W12" s="102"/>
      <c r="X12" s="102"/>
      <c r="Y12" s="103">
        <f>G12</f>
        <v>2.585</v>
      </c>
      <c r="AE12">
        <v>1</v>
      </c>
      <c r="AF12" s="102"/>
      <c r="AG12" s="102"/>
      <c r="AH12" s="102"/>
      <c r="AI12" s="102"/>
      <c r="AJ12" s="103">
        <f>H12</f>
        <v>2.7850000000000001</v>
      </c>
      <c r="AP12">
        <v>1</v>
      </c>
      <c r="AQ12" s="102"/>
      <c r="AR12" s="102"/>
      <c r="AS12" s="102"/>
      <c r="AT12" s="102"/>
      <c r="AU12" s="104">
        <f>I12</f>
        <v>271607</v>
      </c>
      <c r="BA12">
        <v>1</v>
      </c>
      <c r="BB12" s="102"/>
      <c r="BC12" s="102"/>
      <c r="BD12" s="102"/>
      <c r="BE12" s="102"/>
      <c r="BF12" s="105">
        <f>J12</f>
        <v>1.1850000000000001</v>
      </c>
      <c r="BL12">
        <v>1</v>
      </c>
      <c r="BM12" s="102"/>
      <c r="BN12" s="102"/>
      <c r="BO12" s="102"/>
      <c r="BP12" s="102"/>
      <c r="BQ12" s="105">
        <f>K12</f>
        <v>1.65</v>
      </c>
      <c r="BW12">
        <v>1</v>
      </c>
      <c r="BX12" s="102"/>
      <c r="BY12" s="102"/>
      <c r="BZ12" s="102"/>
      <c r="CA12" s="102"/>
      <c r="CB12" s="104">
        <f>L12</f>
        <v>118436</v>
      </c>
      <c r="CH12">
        <v>1</v>
      </c>
      <c r="CI12" s="102"/>
      <c r="CJ12" s="102"/>
      <c r="CK12" s="102"/>
      <c r="CL12" s="102"/>
      <c r="CM12" s="104">
        <f>M12</f>
        <v>434.5</v>
      </c>
      <c r="CS12">
        <v>1</v>
      </c>
      <c r="CT12" s="102"/>
      <c r="CU12" s="102"/>
      <c r="CV12" s="102"/>
      <c r="CW12" s="102"/>
      <c r="CX12" s="104">
        <f>N12</f>
        <v>388.15</v>
      </c>
      <c r="DD12">
        <v>1</v>
      </c>
      <c r="DE12" s="102"/>
      <c r="DF12" s="102"/>
      <c r="DG12" s="102"/>
      <c r="DH12" s="102"/>
      <c r="DI12" s="105">
        <f>P12</f>
        <v>1.885</v>
      </c>
      <c r="DO12">
        <v>1</v>
      </c>
      <c r="DP12" s="104"/>
      <c r="DQ12" s="104"/>
      <c r="DR12" s="104"/>
      <c r="DS12" s="104"/>
      <c r="DT12" s="104">
        <f>R12</f>
        <v>195021.5</v>
      </c>
      <c r="DZ12">
        <v>1</v>
      </c>
      <c r="EA12" s="102"/>
      <c r="EB12" s="102"/>
      <c r="EC12" s="102"/>
      <c r="ED12" s="102"/>
      <c r="EE12" s="105">
        <f>Q12</f>
        <v>2.2175000000000002</v>
      </c>
    </row>
    <row r="13" spans="2:138" x14ac:dyDescent="0.25">
      <c r="B13" s="81"/>
      <c r="C13" s="81"/>
      <c r="D13" s="81"/>
      <c r="E13" s="81"/>
      <c r="F13" s="81"/>
      <c r="G13" s="79"/>
      <c r="H13" s="79"/>
      <c r="I13" s="79"/>
      <c r="J13" s="79"/>
      <c r="K13" s="79"/>
      <c r="L13" s="79"/>
      <c r="M13" s="79"/>
      <c r="N13" s="79"/>
      <c r="T13" s="102">
        <f>T12</f>
        <v>1</v>
      </c>
      <c r="Z13">
        <v>1</v>
      </c>
      <c r="AA13" s="102"/>
      <c r="AB13" s="102"/>
      <c r="AE13" s="102">
        <f>AE12</f>
        <v>1</v>
      </c>
      <c r="AK13">
        <v>1</v>
      </c>
      <c r="AL13" s="102"/>
      <c r="AM13" s="102"/>
      <c r="AP13" s="102">
        <f>AP12</f>
        <v>1</v>
      </c>
      <c r="AV13">
        <v>150000</v>
      </c>
      <c r="AW13" s="102"/>
      <c r="AX13" s="102"/>
      <c r="BA13" s="102">
        <f>BA12</f>
        <v>1</v>
      </c>
      <c r="BG13">
        <v>0</v>
      </c>
      <c r="BH13" s="102"/>
      <c r="BI13" s="102"/>
      <c r="BL13" s="102">
        <f>BL12</f>
        <v>1</v>
      </c>
      <c r="BR13">
        <v>0.4</v>
      </c>
      <c r="BS13" s="102"/>
      <c r="BT13" s="102"/>
      <c r="BW13" s="102">
        <f>BW12</f>
        <v>1</v>
      </c>
      <c r="CB13" s="106"/>
      <c r="CC13">
        <v>50000</v>
      </c>
      <c r="CD13" s="102"/>
      <c r="CE13" s="102"/>
      <c r="CH13" s="102">
        <f>CH12</f>
        <v>1</v>
      </c>
      <c r="CM13" s="106"/>
      <c r="CN13">
        <v>250</v>
      </c>
      <c r="CO13" s="102"/>
      <c r="CP13" s="102"/>
      <c r="CS13" s="102">
        <f>CS12</f>
        <v>1</v>
      </c>
      <c r="CX13" s="106"/>
      <c r="CY13">
        <v>-100</v>
      </c>
      <c r="CZ13" s="102"/>
      <c r="DA13" s="102"/>
      <c r="DD13" s="102">
        <f>DD12</f>
        <v>1</v>
      </c>
      <c r="DI13" s="107"/>
      <c r="DJ13">
        <v>0.9</v>
      </c>
      <c r="DK13" s="102"/>
      <c r="DL13" s="102"/>
      <c r="DO13" s="102">
        <f>DO12</f>
        <v>1</v>
      </c>
      <c r="DP13" s="106"/>
      <c r="DQ13" s="106"/>
      <c r="DR13" s="106"/>
      <c r="DS13" s="106"/>
      <c r="DT13" s="106"/>
      <c r="DU13">
        <v>100000</v>
      </c>
      <c r="DV13" s="102"/>
      <c r="DW13" s="102"/>
      <c r="DZ13" s="102">
        <f>DZ12</f>
        <v>1</v>
      </c>
      <c r="EE13" s="107"/>
      <c r="EF13">
        <v>1</v>
      </c>
      <c r="EG13" s="102"/>
      <c r="EH13" s="102"/>
    </row>
    <row r="14" spans="2:138" ht="15.75" thickBot="1" x14ac:dyDescent="0.3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T14" s="102"/>
      <c r="AE14" s="102"/>
      <c r="AP14" s="102"/>
      <c r="BA14" s="102"/>
      <c r="BL14" s="102"/>
      <c r="BW14" s="102"/>
      <c r="CB14" s="106"/>
      <c r="CH14" s="102"/>
      <c r="CM14" s="106"/>
      <c r="CS14" s="102"/>
      <c r="CX14" s="106"/>
      <c r="DD14" s="102"/>
      <c r="DI14" s="107"/>
      <c r="DO14" s="102"/>
      <c r="DP14" s="106"/>
      <c r="DQ14" s="106"/>
      <c r="DR14" s="106"/>
      <c r="DS14" s="106"/>
      <c r="DT14" s="106"/>
      <c r="DZ14" s="102"/>
      <c r="EE14" s="107"/>
    </row>
    <row r="15" spans="2:138" ht="16.5" thickBot="1" x14ac:dyDescent="0.3">
      <c r="B15" s="121" t="s">
        <v>92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  <c r="P15" s="131" t="s">
        <v>119</v>
      </c>
      <c r="Q15" s="131"/>
      <c r="R15" s="131"/>
      <c r="T15" s="102"/>
      <c r="AE15" s="102"/>
      <c r="AP15" s="102"/>
      <c r="BA15" s="102"/>
      <c r="BL15" s="102"/>
      <c r="BW15" s="102"/>
      <c r="CB15" s="106"/>
      <c r="CH15" s="102"/>
      <c r="CM15" s="106"/>
      <c r="CS15" s="102"/>
      <c r="CX15" s="106"/>
      <c r="DD15" s="102"/>
      <c r="DI15" s="107"/>
      <c r="DO15" s="102"/>
      <c r="DP15" s="106"/>
      <c r="DQ15" s="106"/>
      <c r="DR15" s="106"/>
      <c r="DS15" s="106"/>
      <c r="DT15" s="106"/>
      <c r="DZ15" s="102"/>
      <c r="EE15" s="107"/>
    </row>
    <row r="16" spans="2:138" ht="25.5" x14ac:dyDescent="0.25">
      <c r="B16" s="75" t="s">
        <v>80</v>
      </c>
      <c r="C16" s="75" t="s">
        <v>81</v>
      </c>
      <c r="D16" s="75" t="s">
        <v>82</v>
      </c>
      <c r="E16" s="75" t="s">
        <v>83</v>
      </c>
      <c r="F16" s="75" t="s">
        <v>84</v>
      </c>
      <c r="G16" s="75" t="s">
        <v>85</v>
      </c>
      <c r="H16" s="75" t="s">
        <v>86</v>
      </c>
      <c r="I16" s="75" t="s">
        <v>87</v>
      </c>
      <c r="J16" s="75" t="s">
        <v>114</v>
      </c>
      <c r="K16" s="75" t="s">
        <v>115</v>
      </c>
      <c r="L16" s="75" t="s">
        <v>88</v>
      </c>
      <c r="M16" s="75" t="s">
        <v>13</v>
      </c>
      <c r="N16" s="75" t="s">
        <v>89</v>
      </c>
      <c r="P16" s="132" t="s">
        <v>117</v>
      </c>
      <c r="Q16" s="132" t="s">
        <v>118</v>
      </c>
      <c r="R16" s="132" t="s">
        <v>104</v>
      </c>
      <c r="CB16" s="106"/>
      <c r="CM16" s="106"/>
      <c r="CX16" s="106"/>
      <c r="DI16" s="107"/>
      <c r="DP16" s="106"/>
      <c r="DQ16" s="106"/>
      <c r="DR16" s="106"/>
      <c r="DS16" s="106"/>
      <c r="DT16" s="106"/>
      <c r="EE16" s="107"/>
    </row>
    <row r="17" spans="2:138" x14ac:dyDescent="0.25">
      <c r="B17" s="76">
        <v>42807</v>
      </c>
      <c r="C17" s="77">
        <v>109199</v>
      </c>
      <c r="D17" s="77" t="s">
        <v>91</v>
      </c>
      <c r="E17" s="77">
        <v>2</v>
      </c>
      <c r="F17" s="77">
        <v>1011</v>
      </c>
      <c r="G17" s="95">
        <v>1.73</v>
      </c>
      <c r="H17" s="95">
        <v>1.87</v>
      </c>
      <c r="I17" s="108">
        <v>187823</v>
      </c>
      <c r="J17" s="89">
        <v>0.76</v>
      </c>
      <c r="K17" s="89">
        <v>1.25</v>
      </c>
      <c r="L17" s="109">
        <v>102719</v>
      </c>
      <c r="M17" s="96">
        <v>316</v>
      </c>
      <c r="N17" s="90">
        <v>140</v>
      </c>
      <c r="P17" s="133">
        <f>IF(OR(ISBLANK(G17)=TRUE,ISBLANK(J17)=TRUE),"",(G17+J17)/2)</f>
        <v>1.2450000000000001</v>
      </c>
      <c r="Q17" s="133">
        <f>IF(OR(ISBLANK(H17)=TRUE,ISBLANK(K17)=TRUE),"",(H17+K17)/2)</f>
        <v>1.56</v>
      </c>
      <c r="R17" s="134">
        <f t="shared" ref="R17:R24" si="34">IF(OR(ISBLANK(I17)=TRUE,ISBLANK(L17)=TRUE),"",(I17+L17)/2)</f>
        <v>145271</v>
      </c>
      <c r="T17" s="102">
        <f>IF(ISBLANK(G17)=TRUE,T$25,IF(RANK(G17,$G$17:$G$25)/3=INT(RANK(G17,$G$17:$G$25)/3),T$25+T$2,IF(RANK(G17,$G$17:$G$25)/2=INT(RANK(G17,$G$17:$G$25)/2),T$25,T$25-T$2)))</f>
        <v>1.95</v>
      </c>
      <c r="U17" s="102">
        <f t="shared" ref="U17:X24" si="35">IF($D17&amp;$E17=U$4,IF(ISBLANK($G17)=TRUE,-99,$G17),-99)</f>
        <v>-99</v>
      </c>
      <c r="V17" s="102">
        <f t="shared" si="35"/>
        <v>1.73</v>
      </c>
      <c r="W17" s="102">
        <f t="shared" si="35"/>
        <v>-99</v>
      </c>
      <c r="X17" s="102">
        <f t="shared" si="35"/>
        <v>-99</v>
      </c>
      <c r="AE17" s="102">
        <f>IF(ISBLANK(H17)=TRUE,AE$25,IF(RANK(H17,$H$17:$H$25)/3=INT(RANK(H17,$H$17:$H$25)/3),AE$25+AE$2,IF(RANK(H17,$H$17:$H$25)/2=INT(RANK(H17,$H$17:$H$25)/2),AE$25,AE$25-AE$2)))</f>
        <v>2.0499999999999998</v>
      </c>
      <c r="AF17" s="102">
        <f t="shared" ref="AF17:AI24" si="36">IF($D17&amp;$E17=AF$4,IF(ISBLANK($H17)=TRUE,-99,$H17),-99)</f>
        <v>-99</v>
      </c>
      <c r="AG17" s="102">
        <f t="shared" si="36"/>
        <v>1.87</v>
      </c>
      <c r="AH17" s="102">
        <f t="shared" si="36"/>
        <v>-99</v>
      </c>
      <c r="AI17" s="102">
        <f t="shared" si="36"/>
        <v>-99</v>
      </c>
      <c r="AP17" s="102">
        <f>IF(ISBLANK(I17)=TRUE,AP$25,IF(RANK(I17,$I$17:$I$25)/3=INT(RANK(I17,$I$17:$I$25)/3),AP$25+AP$2,IF(RANK(I17,$I$17:$I$25)/2=INT(RANK(I17,$I$17:$I$25)/2),AP$25,AP$25-AP$2)))</f>
        <v>2.0499999999999998</v>
      </c>
      <c r="AQ17" s="102">
        <f>IF($D17&amp;$E17=AQ$4,IF(ISBLANK($I17)=TRUE,-99,$I17),-99)</f>
        <v>-99</v>
      </c>
      <c r="AR17" s="102">
        <f t="shared" ref="AR17:AT24" si="37">IF($D17&amp;$E17=AR$4,IF(ISBLANK($I17)=TRUE,-99,$I17),-99)</f>
        <v>187823</v>
      </c>
      <c r="AS17" s="102">
        <f t="shared" si="37"/>
        <v>-99</v>
      </c>
      <c r="AT17" s="102">
        <f t="shared" si="37"/>
        <v>-99</v>
      </c>
      <c r="BA17" s="102">
        <f>IF(ISBLANK($J17)=TRUE,BA$25,IF(RANK($J17,$J$17:$J$25)/3=INT(RANK($J17,$J$17:$J$25)/3),BA$25+BA$2,IF(RANK($J17,$J$17:$J$25)/2=INT(RANK($J17,$J$17:$J$25)/2),BA$25,BA$25-BA$2)))</f>
        <v>1.95</v>
      </c>
      <c r="BB17" s="102">
        <f>IF($D17&amp;$E17=BB$4,IF(ISBLANK($J17)=TRUE,-99,$J17),-99)</f>
        <v>-99</v>
      </c>
      <c r="BC17" s="102">
        <f t="shared" ref="BC17:BE24" si="38">IF($D17&amp;$E17=BC$4,IF(ISBLANK($J17)=TRUE,-99,$J17),-99)</f>
        <v>0.76</v>
      </c>
      <c r="BD17" s="102">
        <f t="shared" si="38"/>
        <v>-99</v>
      </c>
      <c r="BE17" s="102">
        <f t="shared" si="38"/>
        <v>-99</v>
      </c>
      <c r="BL17" s="102">
        <f>IF(ISBLANK($K17)=TRUE,BL$25,IF(RANK($K17,$K$17:$K$25)/3=INT(RANK($K17,$K$17:$K$25)/3),BL$25+BL$2,IF(RANK($K17,$K$17:$K$25)/2=INT(RANK($K17,$K$17:$K$25)/2),BL$25,BL$25-BL$2)))</f>
        <v>2</v>
      </c>
      <c r="BM17" s="102">
        <f>IF($D17&amp;$E17=BM$4,IF(ISBLANK($K17)=TRUE,-99,$K17),-99)</f>
        <v>-99</v>
      </c>
      <c r="BN17" s="102">
        <f>IF($D17&amp;$E17=BN$4,IF(ISBLANK($K17)=TRUE,-99,$K17),-99)</f>
        <v>1.25</v>
      </c>
      <c r="BO17" s="102">
        <f>IF($D17&amp;$E17=BO$4,IF(ISBLANK($K17)=TRUE,-99,$K17),-99)</f>
        <v>-99</v>
      </c>
      <c r="BP17" s="102">
        <f>IF($D17&amp;$E17=BP$4,IF(ISBLANK($K17)=TRUE,-99,$K17),-99)</f>
        <v>-99</v>
      </c>
      <c r="BW17" s="102">
        <f>IF(ISBLANK($L17)=TRUE,BW$25,IF(RANK($L17,$L$17:$L$25)/3=INT(RANK($L17,$L$17:$L$25)/3),BW$25+BW$2,IF(RANK($L17,$L$17:$L$25)/2=INT(RANK($L17,$L$17:$L$25)/2),BW$25,BW$25-BW$2)))</f>
        <v>2</v>
      </c>
      <c r="BX17" s="102">
        <f t="shared" ref="BX17:CA24" si="39">IF($D17&amp;$E17=BX$4,IF(ISBLANK($L17)=TRUE,-99,$L17),-99)</f>
        <v>-99</v>
      </c>
      <c r="BY17" s="102">
        <f t="shared" si="39"/>
        <v>102719</v>
      </c>
      <c r="BZ17" s="102">
        <f t="shared" si="39"/>
        <v>-99</v>
      </c>
      <c r="CA17" s="102">
        <f t="shared" si="39"/>
        <v>-99</v>
      </c>
      <c r="CB17" s="106"/>
      <c r="CH17" s="102">
        <f>IF(ISBLANK($M17)=TRUE,CH$25,IF(RANK($M17,$M$17:$M$25)/3=INT(RANK($M17,$M$17:$M$25)/3),CH$25+CH$2,IF(RANK($M17,$M$17:$M$25)/2=INT(RANK($M17,$M$17:$M$25)/2),CH$25,CH$25-CH$2)))</f>
        <v>1.95</v>
      </c>
      <c r="CI17" s="102">
        <f t="shared" ref="CI17:CL24" si="40">IF($D17&amp;$E17=CI$4,IF(ISBLANK($M17)=TRUE,-99,$M17),-99)</f>
        <v>-99</v>
      </c>
      <c r="CJ17" s="102">
        <f t="shared" si="40"/>
        <v>316</v>
      </c>
      <c r="CK17" s="102">
        <f t="shared" si="40"/>
        <v>-99</v>
      </c>
      <c r="CL17" s="102">
        <f t="shared" si="40"/>
        <v>-99</v>
      </c>
      <c r="CM17" s="106"/>
      <c r="CS17" s="102">
        <f>IF(ISBLANK($N17)=TRUE,CS$25,IF(RANK($N17,$N$17:$N$25)/3=INT(RANK($N17,$N$17:$N$25)/3),CS$25+CS$2,IF(RANK($N17,$N$17:$N$25)/2=INT(RANK($N17,$N$17:$N$25)/2),CS$25,CS$25-CS$2)))</f>
        <v>1.95</v>
      </c>
      <c r="CT17" s="102">
        <f>IF($D17&amp;$E17=CT$4,IF(ISBLANK($N17)=TRUE,-199,$N17),-199)</f>
        <v>-199</v>
      </c>
      <c r="CU17" s="102">
        <f>IF($D17&amp;$E17=CU$4,IF(ISBLANK($N17)=TRUE,-199,$N17),-199)</f>
        <v>140</v>
      </c>
      <c r="CV17" s="102">
        <f>IF($D17&amp;$E17=CV$4,IF(ISBLANK($N17)=TRUE,-199,$N17),-199)</f>
        <v>-199</v>
      </c>
      <c r="CW17" s="102">
        <f>IF($D17&amp;$E17=CW$4,IF(ISBLANK($N17)=TRUE,-199,$N17),-199)</f>
        <v>-199</v>
      </c>
      <c r="CX17" s="106"/>
      <c r="DD17" s="102">
        <f>IF($P17="",DD$25,IF(RANK($P17,$P$17:$P$25)/3=INT(RANK($P17,$P$17:$P$25)/3),DD$25+DD$2,IF(RANK($P17,$P$17:$P$25)/2=INT(RANK($P17,$P$17:$P$25)/2),DD$25,DD$25-DD$2)))</f>
        <v>1.95</v>
      </c>
      <c r="DE17" s="102">
        <f t="shared" ref="DE17:DH24" si="41">IF($D17&amp;$E17=DE$4,IF($P17="",-99,$P17),-99)</f>
        <v>-99</v>
      </c>
      <c r="DF17" s="102">
        <f t="shared" si="41"/>
        <v>1.2450000000000001</v>
      </c>
      <c r="DG17" s="102">
        <f t="shared" si="41"/>
        <v>-99</v>
      </c>
      <c r="DH17" s="102">
        <f t="shared" si="41"/>
        <v>-99</v>
      </c>
      <c r="DI17" s="107"/>
      <c r="DO17" s="102">
        <f>IF($R17="",DO$25,IF(RANK($R17,$R$17:$R$25)/3=INT(RANK($R17,$R$17:$R$25)/3),DO$25+DO$2,IF(RANK($R17,$R$17:$R$25)/2=INT(RANK($R17,$R$17:$R$25)/2),DO$25,DO$25-DO$2)))</f>
        <v>1.95</v>
      </c>
      <c r="DP17" s="104">
        <f t="shared" ref="DP17:DS24" si="42">IF($D17&amp;$E17=DP$4,IF($R17="",-99,$R17),-99)</f>
        <v>-99</v>
      </c>
      <c r="DQ17" s="104">
        <f t="shared" si="42"/>
        <v>145271</v>
      </c>
      <c r="DR17" s="104">
        <f t="shared" si="42"/>
        <v>-99</v>
      </c>
      <c r="DS17" s="104">
        <f t="shared" si="42"/>
        <v>-99</v>
      </c>
      <c r="DT17" s="106"/>
      <c r="DZ17" s="102">
        <f>IF($Q17="",DZ$25,IF(RANK($Q17,$Q$17:$Q$25)/3=INT(RANK($Q17,$Q$17:$Q$25)/3),DZ$25+DZ$2,IF(RANK($Q17,$Q$17:$Q$25)/2=INT(RANK($Q17,$Q$17:$Q$25)/2),DZ$25,DZ$25-DZ$2)))</f>
        <v>1.95</v>
      </c>
      <c r="EA17" s="102">
        <f>IF($D17&amp;$E17=EA$4,IF($Q17="",-99,$Q17),-99)</f>
        <v>-99</v>
      </c>
      <c r="EB17" s="102">
        <f>IF($D17&amp;$E17=EB$4,IF($Q17="",-99,$Q17),-99)</f>
        <v>1.56</v>
      </c>
      <c r="EC17" s="102">
        <f>IF($D17&amp;$E17=EC$4,IF($Q17="",-99,$Q17),-99)</f>
        <v>-99</v>
      </c>
      <c r="ED17" s="102">
        <f>IF($D17&amp;$E17=ED$4,IF($Q17="",-99,$Q17),-99)</f>
        <v>-99</v>
      </c>
      <c r="EE17" s="107"/>
    </row>
    <row r="18" spans="2:138" x14ac:dyDescent="0.25">
      <c r="B18" s="83">
        <v>42817</v>
      </c>
      <c r="C18" s="84">
        <v>109204</v>
      </c>
      <c r="D18" s="84" t="s">
        <v>90</v>
      </c>
      <c r="E18" s="84">
        <v>2</v>
      </c>
      <c r="F18" s="84">
        <v>1011</v>
      </c>
      <c r="G18" s="98"/>
      <c r="H18" s="98"/>
      <c r="I18" s="111"/>
      <c r="J18" s="98"/>
      <c r="K18" s="98"/>
      <c r="L18" s="111"/>
      <c r="M18" s="100"/>
      <c r="N18" s="99"/>
      <c r="P18" s="137" t="str">
        <f t="shared" ref="P18:P24" si="43">IF(OR(ISBLANK(G18)=TRUE,ISBLANK(J18)=TRUE),"",(G18+J18)/2)</f>
        <v/>
      </c>
      <c r="Q18" s="137" t="str">
        <f t="shared" ref="Q18:Q24" si="44">IF(OR(ISBLANK(H18)=TRUE,ISBLANK(K18)=TRUE),"",(H18+K18)/2)</f>
        <v/>
      </c>
      <c r="R18" s="138" t="str">
        <f t="shared" si="34"/>
        <v/>
      </c>
      <c r="T18" s="102">
        <f t="shared" ref="T18:T24" si="45">IF(ISBLANK(G18)=TRUE,T$25,IF(RANK(G18,$G$17:$G$25)/3=INT(RANK(G18,$G$17:$G$25)/3),T$25+T$2,IF(RANK(G18,$G$17:$G$25)/2=INT(RANK(G18,$G$17:$G$25)/2),T$25,T$25-T$2)))</f>
        <v>2</v>
      </c>
      <c r="U18" s="102">
        <f t="shared" si="35"/>
        <v>-99</v>
      </c>
      <c r="V18" s="102">
        <f t="shared" si="35"/>
        <v>-99</v>
      </c>
      <c r="W18" s="102">
        <f t="shared" si="35"/>
        <v>-99</v>
      </c>
      <c r="X18" s="102">
        <f t="shared" si="35"/>
        <v>-99</v>
      </c>
      <c r="AE18" s="102">
        <f t="shared" ref="AE18:AE24" si="46">IF(ISBLANK(H18)=TRUE,AE$25,IF(RANK(H18,$H$17:$H$25)/3=INT(RANK(H18,$H$17:$H$25)/3),AE$25+AE$2,IF(RANK(H18,$H$17:$H$25)/2=INT(RANK(H18,$H$17:$H$25)/2),AE$25,AE$25-AE$2)))</f>
        <v>2</v>
      </c>
      <c r="AF18" s="102">
        <f t="shared" si="36"/>
        <v>-99</v>
      </c>
      <c r="AG18" s="102">
        <f t="shared" si="36"/>
        <v>-99</v>
      </c>
      <c r="AH18" s="102">
        <f t="shared" si="36"/>
        <v>-99</v>
      </c>
      <c r="AI18" s="102">
        <f t="shared" si="36"/>
        <v>-99</v>
      </c>
      <c r="AP18" s="102">
        <f t="shared" ref="AP18:AP24" si="47">IF(ISBLANK(I18)=TRUE,AP$25,IF(RANK(I18,$I$17:$I$25)/3=INT(RANK(I18,$I$17:$I$25)/3),AP$25+AP$2,IF(RANK(I18,$I$17:$I$25)/2=INT(RANK(I18,$I$17:$I$25)/2),AP$25,AP$25-AP$2)))</f>
        <v>2</v>
      </c>
      <c r="AQ18" s="102">
        <f t="shared" ref="AQ18:AQ24" si="48">IF($D18&amp;$E18=AQ$4,IF(ISBLANK($I18)=TRUE,-99,$I18),-99)</f>
        <v>-99</v>
      </c>
      <c r="AR18" s="102">
        <f t="shared" si="37"/>
        <v>-99</v>
      </c>
      <c r="AS18" s="102">
        <f t="shared" si="37"/>
        <v>-99</v>
      </c>
      <c r="AT18" s="102">
        <f t="shared" si="37"/>
        <v>-99</v>
      </c>
      <c r="BA18" s="102">
        <f t="shared" ref="BA18:BA24" si="49">IF(ISBLANK($J18)=TRUE,BA$25,IF(RANK($J18,$J$17:$J$25)/3=INT(RANK($J18,$J$17:$J$25)/3),BA$25+BA$2,IF(RANK($J18,$J$17:$J$25)/2=INT(RANK($J18,$J$17:$J$25)/2),BA$25,BA$25-BA$2)))</f>
        <v>2</v>
      </c>
      <c r="BB18" s="102">
        <f t="shared" ref="BB18:BB24" si="50">IF($D18&amp;$E18=BB$4,IF(ISBLANK($J18)=TRUE,-99,$J18),-99)</f>
        <v>-99</v>
      </c>
      <c r="BC18" s="102">
        <f t="shared" si="38"/>
        <v>-99</v>
      </c>
      <c r="BD18" s="102">
        <f t="shared" si="38"/>
        <v>-99</v>
      </c>
      <c r="BE18" s="102">
        <f t="shared" si="38"/>
        <v>-99</v>
      </c>
      <c r="BL18" s="102">
        <f t="shared" ref="BL18:BL24" si="51">IF(ISBLANK($K18)=TRUE,BL$25,IF(RANK($K18,$K$17:$K$25)/3=INT(RANK($K18,$K$17:$K$25)/3),BL$25+BL$2,IF(RANK($K18,$K$17:$K$25)/2=INT(RANK($K18,$K$17:$K$25)/2),BL$25,BL$25-BL$2)))</f>
        <v>2</v>
      </c>
      <c r="BM18" s="102">
        <f t="shared" ref="BM18:BP24" si="52">IF($D18&amp;$E18=BM$4,IF(ISBLANK($K18)=TRUE,-99,$K18),-99)</f>
        <v>-99</v>
      </c>
      <c r="BN18" s="102">
        <f t="shared" si="52"/>
        <v>-99</v>
      </c>
      <c r="BO18" s="102">
        <f t="shared" si="52"/>
        <v>-99</v>
      </c>
      <c r="BP18" s="102">
        <f t="shared" si="52"/>
        <v>-99</v>
      </c>
      <c r="BW18" s="102">
        <f t="shared" ref="BW18:BW24" si="53">IF(ISBLANK($L18)=TRUE,BW$25,IF(RANK($L18,$L$17:$L$25)/3=INT(RANK($L18,$L$17:$L$25)/3),BW$25+BW$2,IF(RANK($L18,$L$17:$L$25)/2=INT(RANK($L18,$L$17:$L$25)/2),BW$25,BW$25-BW$2)))</f>
        <v>2</v>
      </c>
      <c r="BX18" s="102">
        <f t="shared" si="39"/>
        <v>-99</v>
      </c>
      <c r="BY18" s="102">
        <f t="shared" si="39"/>
        <v>-99</v>
      </c>
      <c r="BZ18" s="102">
        <f t="shared" si="39"/>
        <v>-99</v>
      </c>
      <c r="CA18" s="102">
        <f t="shared" si="39"/>
        <v>-99</v>
      </c>
      <c r="CB18" s="106"/>
      <c r="CH18" s="102">
        <f t="shared" ref="CH18:CH24" si="54">IF(ISBLANK($M18)=TRUE,CH$25,IF(RANK($M18,$M$17:$M$25)/3=INT(RANK($M18,$M$17:$M$25)/3),CH$25+CH$2,IF(RANK($M18,$M$17:$M$25)/2=INT(RANK($M18,$M$17:$M$25)/2),CH$25,CH$25-CH$2)))</f>
        <v>2</v>
      </c>
      <c r="CI18" s="102">
        <f t="shared" si="40"/>
        <v>-99</v>
      </c>
      <c r="CJ18" s="102">
        <f t="shared" si="40"/>
        <v>-99</v>
      </c>
      <c r="CK18" s="102">
        <f t="shared" si="40"/>
        <v>-99</v>
      </c>
      <c r="CL18" s="102">
        <f t="shared" si="40"/>
        <v>-99</v>
      </c>
      <c r="CM18" s="106"/>
      <c r="CS18" s="102">
        <f t="shared" ref="CS18:CS24" si="55">IF(ISBLANK($N18)=TRUE,CS$25,IF(RANK($N18,$N$17:$N$25)/3=INT(RANK($N18,$N$17:$N$25)/3),CS$25+CS$2,IF(RANK($N18,$N$17:$N$25)/2=INT(RANK($N18,$N$17:$N$25)/2),CS$25,CS$25-CS$2)))</f>
        <v>2</v>
      </c>
      <c r="CT18" s="102">
        <f t="shared" ref="CT18:CW24" si="56">IF($D18&amp;$E18=CT$4,IF(ISBLANK($N18)=TRUE,-199,$N18),-199)</f>
        <v>-199</v>
      </c>
      <c r="CU18" s="102">
        <f t="shared" si="56"/>
        <v>-199</v>
      </c>
      <c r="CV18" s="102">
        <f t="shared" si="56"/>
        <v>-199</v>
      </c>
      <c r="CW18" s="102">
        <f t="shared" si="56"/>
        <v>-199</v>
      </c>
      <c r="CX18" s="106"/>
      <c r="DD18" s="102">
        <f t="shared" ref="DD18:DD24" si="57">IF($P18="",DD$25,IF(RANK($P18,$P$17:$P$25)/3=INT(RANK($P18,$P$17:$P$25)/3),DD$25+DD$2,IF(RANK($P18,$P$17:$P$25)/2=INT(RANK($P18,$P$17:$P$25)/2),DD$25,DD$25-DD$2)))</f>
        <v>2</v>
      </c>
      <c r="DE18" s="102">
        <f t="shared" si="41"/>
        <v>-99</v>
      </c>
      <c r="DF18" s="102">
        <f t="shared" si="41"/>
        <v>-99</v>
      </c>
      <c r="DG18" s="102">
        <f t="shared" si="41"/>
        <v>-99</v>
      </c>
      <c r="DH18" s="102">
        <f t="shared" si="41"/>
        <v>-99</v>
      </c>
      <c r="DI18" s="107"/>
      <c r="DO18" s="102">
        <f t="shared" ref="DO18:DO24" si="58">IF($R18="",DO$25,IF(RANK($R18,$R$17:$R$25)/3=INT(RANK($R18,$R$17:$R$25)/3),DO$25+DO$2,IF(RANK($R18,$R$17:$R$25)/2=INT(RANK($R18,$R$17:$R$25)/2),DO$25,DO$25-DO$2)))</f>
        <v>2</v>
      </c>
      <c r="DP18" s="104">
        <f t="shared" si="42"/>
        <v>-99</v>
      </c>
      <c r="DQ18" s="104">
        <f t="shared" si="42"/>
        <v>-99</v>
      </c>
      <c r="DR18" s="104">
        <f t="shared" si="42"/>
        <v>-99</v>
      </c>
      <c r="DS18" s="104">
        <f t="shared" si="42"/>
        <v>-99</v>
      </c>
      <c r="DT18" s="106"/>
      <c r="DZ18" s="102">
        <f t="shared" ref="DZ18:DZ24" si="59">IF($Q18="",DZ$25,IF(RANK($Q18,$Q$17:$Q$25)/3=INT(RANK($Q18,$Q$17:$Q$25)/3),DZ$25+DZ$2,IF(RANK($Q18,$Q$17:$Q$25)/2=INT(RANK($Q18,$Q$17:$Q$25)/2),DZ$25,DZ$25-DZ$2)))</f>
        <v>2</v>
      </c>
      <c r="EA18" s="102">
        <f t="shared" ref="EA18:ED24" si="60">IF($D18&amp;$E18=EA$4,IF($Q18="",-99,$Q18),-99)</f>
        <v>-99</v>
      </c>
      <c r="EB18" s="102">
        <f t="shared" si="60"/>
        <v>-99</v>
      </c>
      <c r="EC18" s="102">
        <f t="shared" si="60"/>
        <v>-99</v>
      </c>
      <c r="ED18" s="102">
        <f t="shared" si="60"/>
        <v>-99</v>
      </c>
      <c r="EE18" s="107"/>
    </row>
    <row r="19" spans="2:138" x14ac:dyDescent="0.25">
      <c r="B19" s="76">
        <v>42819</v>
      </c>
      <c r="C19" s="77">
        <v>109203</v>
      </c>
      <c r="D19" s="77" t="s">
        <v>90</v>
      </c>
      <c r="E19" s="77">
        <v>1</v>
      </c>
      <c r="F19" s="77">
        <v>1011</v>
      </c>
      <c r="G19" s="95">
        <v>2.08</v>
      </c>
      <c r="H19" s="95">
        <v>2.14</v>
      </c>
      <c r="I19" s="109">
        <v>200569</v>
      </c>
      <c r="J19" s="95">
        <v>1.57</v>
      </c>
      <c r="K19" s="95">
        <v>1.96</v>
      </c>
      <c r="L19" s="109">
        <v>136224</v>
      </c>
      <c r="M19" s="96">
        <v>410</v>
      </c>
      <c r="N19" s="90">
        <v>392.8</v>
      </c>
      <c r="P19" s="133">
        <f>IF(OR(ISBLANK(G19)=TRUE,ISBLANK(J19)=TRUE),"",(G19+J19)/2)</f>
        <v>1.8250000000000002</v>
      </c>
      <c r="Q19" s="133">
        <f t="shared" si="44"/>
        <v>2.0499999999999998</v>
      </c>
      <c r="R19" s="134">
        <f t="shared" si="34"/>
        <v>168396.5</v>
      </c>
      <c r="T19" s="102">
        <f t="shared" si="45"/>
        <v>2</v>
      </c>
      <c r="U19" s="102">
        <f t="shared" si="35"/>
        <v>-99</v>
      </c>
      <c r="V19" s="102">
        <f t="shared" si="35"/>
        <v>-99</v>
      </c>
      <c r="W19" s="102">
        <f t="shared" si="35"/>
        <v>2.08</v>
      </c>
      <c r="X19" s="102">
        <f t="shared" si="35"/>
        <v>-99</v>
      </c>
      <c r="AE19" s="102">
        <f t="shared" si="46"/>
        <v>2</v>
      </c>
      <c r="AF19" s="102">
        <f t="shared" si="36"/>
        <v>-99</v>
      </c>
      <c r="AG19" s="102">
        <f t="shared" si="36"/>
        <v>-99</v>
      </c>
      <c r="AH19" s="102">
        <f t="shared" si="36"/>
        <v>2.14</v>
      </c>
      <c r="AI19" s="102">
        <f t="shared" si="36"/>
        <v>-99</v>
      </c>
      <c r="AP19" s="102">
        <f t="shared" si="47"/>
        <v>2</v>
      </c>
      <c r="AQ19" s="102">
        <f t="shared" si="48"/>
        <v>-99</v>
      </c>
      <c r="AR19" s="102">
        <f t="shared" si="37"/>
        <v>-99</v>
      </c>
      <c r="AS19" s="102">
        <f t="shared" si="37"/>
        <v>200569</v>
      </c>
      <c r="AT19" s="102">
        <f t="shared" si="37"/>
        <v>-99</v>
      </c>
      <c r="BA19" s="102">
        <f t="shared" si="49"/>
        <v>1.95</v>
      </c>
      <c r="BB19" s="102">
        <f t="shared" si="50"/>
        <v>-99</v>
      </c>
      <c r="BC19" s="102">
        <f t="shared" si="38"/>
        <v>-99</v>
      </c>
      <c r="BD19" s="102">
        <f t="shared" si="38"/>
        <v>1.57</v>
      </c>
      <c r="BE19" s="102">
        <f t="shared" si="38"/>
        <v>-99</v>
      </c>
      <c r="BL19" s="102">
        <f t="shared" si="51"/>
        <v>1.95</v>
      </c>
      <c r="BM19" s="102">
        <f t="shared" si="52"/>
        <v>-99</v>
      </c>
      <c r="BN19" s="102">
        <f t="shared" si="52"/>
        <v>-99</v>
      </c>
      <c r="BO19" s="102">
        <f t="shared" si="52"/>
        <v>1.96</v>
      </c>
      <c r="BP19" s="102">
        <f t="shared" si="52"/>
        <v>-99</v>
      </c>
      <c r="BW19" s="102">
        <f t="shared" si="53"/>
        <v>1.95</v>
      </c>
      <c r="BX19" s="102">
        <f t="shared" si="39"/>
        <v>-99</v>
      </c>
      <c r="BY19" s="102">
        <f t="shared" si="39"/>
        <v>-99</v>
      </c>
      <c r="BZ19" s="102">
        <f t="shared" si="39"/>
        <v>136224</v>
      </c>
      <c r="CA19" s="102">
        <f t="shared" si="39"/>
        <v>-99</v>
      </c>
      <c r="CB19" s="106"/>
      <c r="CH19" s="102">
        <f t="shared" si="54"/>
        <v>2</v>
      </c>
      <c r="CI19" s="102">
        <f t="shared" si="40"/>
        <v>-99</v>
      </c>
      <c r="CJ19" s="102">
        <f t="shared" si="40"/>
        <v>-99</v>
      </c>
      <c r="CK19" s="102">
        <f t="shared" si="40"/>
        <v>410</v>
      </c>
      <c r="CL19" s="102">
        <f t="shared" si="40"/>
        <v>-99</v>
      </c>
      <c r="CM19" s="106"/>
      <c r="CS19" s="102">
        <f t="shared" si="55"/>
        <v>2.0499999999999998</v>
      </c>
      <c r="CT19" s="102">
        <f t="shared" si="56"/>
        <v>-199</v>
      </c>
      <c r="CU19" s="102">
        <f t="shared" si="56"/>
        <v>-199</v>
      </c>
      <c r="CV19" s="102">
        <f t="shared" si="56"/>
        <v>392.8</v>
      </c>
      <c r="CW19" s="102">
        <f t="shared" si="56"/>
        <v>-199</v>
      </c>
      <c r="CX19" s="106"/>
      <c r="DD19" s="102">
        <f t="shared" si="57"/>
        <v>1.95</v>
      </c>
      <c r="DE19" s="102">
        <f t="shared" si="41"/>
        <v>-99</v>
      </c>
      <c r="DF19" s="102">
        <f t="shared" si="41"/>
        <v>-99</v>
      </c>
      <c r="DG19" s="102">
        <f t="shared" si="41"/>
        <v>1.8250000000000002</v>
      </c>
      <c r="DH19" s="102">
        <f t="shared" si="41"/>
        <v>-99</v>
      </c>
      <c r="DI19" s="107"/>
      <c r="DO19" s="102">
        <f t="shared" si="58"/>
        <v>2.0499999999999998</v>
      </c>
      <c r="DP19" s="104">
        <f t="shared" si="42"/>
        <v>-99</v>
      </c>
      <c r="DQ19" s="104">
        <f t="shared" si="42"/>
        <v>-99</v>
      </c>
      <c r="DR19" s="104">
        <f t="shared" si="42"/>
        <v>168396.5</v>
      </c>
      <c r="DS19" s="104">
        <f t="shared" si="42"/>
        <v>-99</v>
      </c>
      <c r="DT19" s="106"/>
      <c r="DZ19" s="102">
        <f t="shared" si="59"/>
        <v>1.95</v>
      </c>
      <c r="EA19" s="102">
        <f t="shared" si="60"/>
        <v>-99</v>
      </c>
      <c r="EB19" s="102">
        <f t="shared" si="60"/>
        <v>-99</v>
      </c>
      <c r="EC19" s="102">
        <f t="shared" si="60"/>
        <v>2.0499999999999998</v>
      </c>
      <c r="ED19" s="102">
        <f t="shared" si="60"/>
        <v>-99</v>
      </c>
      <c r="EE19" s="107"/>
    </row>
    <row r="20" spans="2:138" x14ac:dyDescent="0.25">
      <c r="B20" s="76">
        <v>42826</v>
      </c>
      <c r="C20" s="78">
        <v>109200</v>
      </c>
      <c r="D20" s="77" t="s">
        <v>91</v>
      </c>
      <c r="E20" s="77">
        <v>2</v>
      </c>
      <c r="F20" s="77">
        <v>1011</v>
      </c>
      <c r="G20" s="89">
        <v>1.64</v>
      </c>
      <c r="H20" s="89">
        <v>2.09</v>
      </c>
      <c r="I20" s="109">
        <v>188738</v>
      </c>
      <c r="J20" s="89">
        <v>0.42</v>
      </c>
      <c r="K20" s="89">
        <v>0.86</v>
      </c>
      <c r="L20" s="109">
        <v>57333</v>
      </c>
      <c r="M20" s="91">
        <v>205</v>
      </c>
      <c r="N20" s="90">
        <v>-12</v>
      </c>
      <c r="P20" s="133">
        <f t="shared" si="43"/>
        <v>1.03</v>
      </c>
      <c r="Q20" s="133">
        <f t="shared" si="44"/>
        <v>1.4749999999999999</v>
      </c>
      <c r="R20" s="134">
        <f t="shared" si="34"/>
        <v>123035.5</v>
      </c>
      <c r="T20" s="102">
        <f t="shared" si="45"/>
        <v>2.0499999999999998</v>
      </c>
      <c r="U20" s="102">
        <f t="shared" si="35"/>
        <v>-99</v>
      </c>
      <c r="V20" s="102">
        <f t="shared" si="35"/>
        <v>1.64</v>
      </c>
      <c r="W20" s="102">
        <f t="shared" si="35"/>
        <v>-99</v>
      </c>
      <c r="X20" s="102">
        <f t="shared" si="35"/>
        <v>-99</v>
      </c>
      <c r="AE20" s="102">
        <f t="shared" si="46"/>
        <v>1.95</v>
      </c>
      <c r="AF20" s="102">
        <f t="shared" si="36"/>
        <v>-99</v>
      </c>
      <c r="AG20" s="102">
        <f t="shared" si="36"/>
        <v>2.09</v>
      </c>
      <c r="AH20" s="102">
        <f t="shared" si="36"/>
        <v>-99</v>
      </c>
      <c r="AI20" s="102">
        <f t="shared" si="36"/>
        <v>-99</v>
      </c>
      <c r="AP20" s="102">
        <f t="shared" si="47"/>
        <v>1.95</v>
      </c>
      <c r="AQ20" s="102">
        <f t="shared" si="48"/>
        <v>-99</v>
      </c>
      <c r="AR20" s="102">
        <f t="shared" si="37"/>
        <v>188738</v>
      </c>
      <c r="AS20" s="102">
        <f t="shared" si="37"/>
        <v>-99</v>
      </c>
      <c r="AT20" s="102">
        <f t="shared" si="37"/>
        <v>-99</v>
      </c>
      <c r="BA20" s="102">
        <f t="shared" si="49"/>
        <v>2.0499999999999998</v>
      </c>
      <c r="BB20" s="102">
        <f t="shared" si="50"/>
        <v>-99</v>
      </c>
      <c r="BC20" s="102">
        <f t="shared" si="38"/>
        <v>0.42</v>
      </c>
      <c r="BD20" s="102">
        <f t="shared" si="38"/>
        <v>-99</v>
      </c>
      <c r="BE20" s="102">
        <f t="shared" si="38"/>
        <v>-99</v>
      </c>
      <c r="BL20" s="102">
        <f t="shared" si="51"/>
        <v>2.0499999999999998</v>
      </c>
      <c r="BM20" s="102">
        <f t="shared" si="52"/>
        <v>-99</v>
      </c>
      <c r="BN20" s="102">
        <f t="shared" si="52"/>
        <v>0.86</v>
      </c>
      <c r="BO20" s="102">
        <f t="shared" si="52"/>
        <v>-99</v>
      </c>
      <c r="BP20" s="102">
        <f t="shared" si="52"/>
        <v>-99</v>
      </c>
      <c r="BW20" s="102">
        <f t="shared" si="53"/>
        <v>2.0499999999999998</v>
      </c>
      <c r="BX20" s="102">
        <f t="shared" si="39"/>
        <v>-99</v>
      </c>
      <c r="BY20" s="102">
        <f t="shared" si="39"/>
        <v>57333</v>
      </c>
      <c r="BZ20" s="102">
        <f t="shared" si="39"/>
        <v>-99</v>
      </c>
      <c r="CA20" s="102">
        <f t="shared" si="39"/>
        <v>-99</v>
      </c>
      <c r="CB20" s="106"/>
      <c r="CH20" s="102">
        <f t="shared" si="54"/>
        <v>2.0499999999999998</v>
      </c>
      <c r="CI20" s="102">
        <f t="shared" si="40"/>
        <v>-99</v>
      </c>
      <c r="CJ20" s="102">
        <f t="shared" si="40"/>
        <v>205</v>
      </c>
      <c r="CK20" s="102">
        <f t="shared" si="40"/>
        <v>-99</v>
      </c>
      <c r="CL20" s="102">
        <f t="shared" si="40"/>
        <v>-99</v>
      </c>
      <c r="CM20" s="106"/>
      <c r="CS20" s="102">
        <f t="shared" si="55"/>
        <v>2.0499999999999998</v>
      </c>
      <c r="CT20" s="102">
        <f t="shared" si="56"/>
        <v>-199</v>
      </c>
      <c r="CU20" s="102">
        <f t="shared" si="56"/>
        <v>-12</v>
      </c>
      <c r="CV20" s="102">
        <f t="shared" si="56"/>
        <v>-199</v>
      </c>
      <c r="CW20" s="102">
        <f t="shared" si="56"/>
        <v>-199</v>
      </c>
      <c r="CX20" s="106"/>
      <c r="DD20" s="102">
        <f t="shared" si="57"/>
        <v>2.0499999999999998</v>
      </c>
      <c r="DE20" s="102">
        <f t="shared" si="41"/>
        <v>-99</v>
      </c>
      <c r="DF20" s="102">
        <f t="shared" si="41"/>
        <v>1.03</v>
      </c>
      <c r="DG20" s="102">
        <f t="shared" si="41"/>
        <v>-99</v>
      </c>
      <c r="DH20" s="102">
        <f t="shared" si="41"/>
        <v>-99</v>
      </c>
      <c r="DI20" s="107"/>
      <c r="DO20" s="102">
        <f t="shared" si="58"/>
        <v>2.0499999999999998</v>
      </c>
      <c r="DP20" s="104">
        <f t="shared" si="42"/>
        <v>-99</v>
      </c>
      <c r="DQ20" s="104">
        <f t="shared" si="42"/>
        <v>123035.5</v>
      </c>
      <c r="DR20" s="104">
        <f t="shared" si="42"/>
        <v>-99</v>
      </c>
      <c r="DS20" s="104">
        <f t="shared" si="42"/>
        <v>-99</v>
      </c>
      <c r="DT20" s="106"/>
      <c r="DZ20" s="102">
        <f t="shared" si="59"/>
        <v>2.0499999999999998</v>
      </c>
      <c r="EA20" s="102">
        <f t="shared" si="60"/>
        <v>-99</v>
      </c>
      <c r="EB20" s="102">
        <f t="shared" si="60"/>
        <v>1.4749999999999999</v>
      </c>
      <c r="EC20" s="102">
        <f t="shared" si="60"/>
        <v>-99</v>
      </c>
      <c r="ED20" s="102">
        <f t="shared" si="60"/>
        <v>-99</v>
      </c>
      <c r="EE20" s="107"/>
    </row>
    <row r="21" spans="2:138" x14ac:dyDescent="0.25">
      <c r="B21" s="76">
        <v>42831</v>
      </c>
      <c r="C21" s="77">
        <v>120737</v>
      </c>
      <c r="D21" s="77" t="s">
        <v>90</v>
      </c>
      <c r="E21" s="77">
        <v>1</v>
      </c>
      <c r="F21" s="77">
        <v>1011</v>
      </c>
      <c r="G21" s="89">
        <v>2.41</v>
      </c>
      <c r="H21" s="89">
        <v>2.6</v>
      </c>
      <c r="I21" s="109">
        <v>249345</v>
      </c>
      <c r="J21" s="89">
        <v>1.1499999999999999</v>
      </c>
      <c r="K21" s="89">
        <v>1.44</v>
      </c>
      <c r="L21" s="109">
        <v>123374</v>
      </c>
      <c r="M21" s="91">
        <v>418</v>
      </c>
      <c r="N21" s="90">
        <v>446</v>
      </c>
      <c r="P21" s="133">
        <f t="shared" si="43"/>
        <v>1.78</v>
      </c>
      <c r="Q21" s="133">
        <f t="shared" si="44"/>
        <v>2.02</v>
      </c>
      <c r="R21" s="134">
        <f t="shared" si="34"/>
        <v>186359.5</v>
      </c>
      <c r="T21" s="102">
        <f t="shared" si="45"/>
        <v>2</v>
      </c>
      <c r="U21" s="102">
        <f t="shared" si="35"/>
        <v>-99</v>
      </c>
      <c r="V21" s="102">
        <f t="shared" si="35"/>
        <v>-99</v>
      </c>
      <c r="W21" s="102">
        <f t="shared" si="35"/>
        <v>2.41</v>
      </c>
      <c r="X21" s="102">
        <f t="shared" si="35"/>
        <v>-99</v>
      </c>
      <c r="AE21" s="102">
        <f t="shared" si="46"/>
        <v>2</v>
      </c>
      <c r="AF21" s="102">
        <f t="shared" si="36"/>
        <v>-99</v>
      </c>
      <c r="AG21" s="102">
        <f t="shared" si="36"/>
        <v>-99</v>
      </c>
      <c r="AH21" s="102">
        <f t="shared" si="36"/>
        <v>2.6</v>
      </c>
      <c r="AI21" s="102">
        <f t="shared" si="36"/>
        <v>-99</v>
      </c>
      <c r="AP21" s="102">
        <f t="shared" si="47"/>
        <v>2</v>
      </c>
      <c r="AQ21" s="102">
        <f t="shared" si="48"/>
        <v>-99</v>
      </c>
      <c r="AR21" s="102">
        <f t="shared" si="37"/>
        <v>-99</v>
      </c>
      <c r="AS21" s="102">
        <f t="shared" si="37"/>
        <v>249345</v>
      </c>
      <c r="AT21" s="102">
        <f t="shared" si="37"/>
        <v>-99</v>
      </c>
      <c r="BA21" s="102">
        <f t="shared" si="49"/>
        <v>2</v>
      </c>
      <c r="BB21" s="102">
        <f t="shared" si="50"/>
        <v>-99</v>
      </c>
      <c r="BC21" s="102">
        <f t="shared" si="38"/>
        <v>-99</v>
      </c>
      <c r="BD21" s="102">
        <f t="shared" si="38"/>
        <v>1.1499999999999999</v>
      </c>
      <c r="BE21" s="102">
        <f t="shared" si="38"/>
        <v>-99</v>
      </c>
      <c r="BL21" s="102">
        <f t="shared" si="51"/>
        <v>2</v>
      </c>
      <c r="BM21" s="102">
        <f t="shared" si="52"/>
        <v>-99</v>
      </c>
      <c r="BN21" s="102">
        <f t="shared" si="52"/>
        <v>-99</v>
      </c>
      <c r="BO21" s="102">
        <f t="shared" si="52"/>
        <v>1.44</v>
      </c>
      <c r="BP21" s="102">
        <f t="shared" si="52"/>
        <v>-99</v>
      </c>
      <c r="BW21" s="102">
        <f t="shared" si="53"/>
        <v>2</v>
      </c>
      <c r="BX21" s="102">
        <f t="shared" si="39"/>
        <v>-99</v>
      </c>
      <c r="BY21" s="102">
        <f t="shared" si="39"/>
        <v>-99</v>
      </c>
      <c r="BZ21" s="102">
        <f t="shared" si="39"/>
        <v>123374</v>
      </c>
      <c r="CA21" s="102">
        <f t="shared" si="39"/>
        <v>-99</v>
      </c>
      <c r="CB21" s="106"/>
      <c r="CH21" s="102">
        <f t="shared" si="54"/>
        <v>1.95</v>
      </c>
      <c r="CI21" s="102">
        <f t="shared" si="40"/>
        <v>-99</v>
      </c>
      <c r="CJ21" s="102">
        <f t="shared" si="40"/>
        <v>-99</v>
      </c>
      <c r="CK21" s="102">
        <f t="shared" si="40"/>
        <v>418</v>
      </c>
      <c r="CL21" s="102">
        <f t="shared" si="40"/>
        <v>-99</v>
      </c>
      <c r="CM21" s="106"/>
      <c r="CS21" s="102">
        <f t="shared" si="55"/>
        <v>2</v>
      </c>
      <c r="CT21" s="102">
        <f t="shared" si="56"/>
        <v>-199</v>
      </c>
      <c r="CU21" s="102">
        <f t="shared" si="56"/>
        <v>-199</v>
      </c>
      <c r="CV21" s="102">
        <f t="shared" si="56"/>
        <v>446</v>
      </c>
      <c r="CW21" s="102">
        <f t="shared" si="56"/>
        <v>-199</v>
      </c>
      <c r="CX21" s="106"/>
      <c r="DD21" s="102">
        <f t="shared" si="57"/>
        <v>2.0499999999999998</v>
      </c>
      <c r="DE21" s="102">
        <f t="shared" si="41"/>
        <v>-99</v>
      </c>
      <c r="DF21" s="102">
        <f t="shared" si="41"/>
        <v>-99</v>
      </c>
      <c r="DG21" s="102">
        <f t="shared" si="41"/>
        <v>1.78</v>
      </c>
      <c r="DH21" s="102">
        <f t="shared" si="41"/>
        <v>-99</v>
      </c>
      <c r="DI21" s="107"/>
      <c r="DO21" s="102">
        <f t="shared" si="58"/>
        <v>1.95</v>
      </c>
      <c r="DP21" s="104">
        <f t="shared" si="42"/>
        <v>-99</v>
      </c>
      <c r="DQ21" s="104">
        <f t="shared" si="42"/>
        <v>-99</v>
      </c>
      <c r="DR21" s="104">
        <f t="shared" si="42"/>
        <v>186359.5</v>
      </c>
      <c r="DS21" s="104">
        <f t="shared" si="42"/>
        <v>-99</v>
      </c>
      <c r="DT21" s="106"/>
      <c r="DZ21" s="102">
        <f t="shared" si="59"/>
        <v>2</v>
      </c>
      <c r="EA21" s="102">
        <f t="shared" si="60"/>
        <v>-99</v>
      </c>
      <c r="EB21" s="102">
        <f t="shared" si="60"/>
        <v>-99</v>
      </c>
      <c r="EC21" s="102">
        <f t="shared" si="60"/>
        <v>2.02</v>
      </c>
      <c r="ED21" s="102">
        <f t="shared" si="60"/>
        <v>-99</v>
      </c>
      <c r="EE21" s="107"/>
    </row>
    <row r="22" spans="2:138" x14ac:dyDescent="0.25">
      <c r="B22" s="76">
        <v>42837</v>
      </c>
      <c r="C22" s="78">
        <v>125878</v>
      </c>
      <c r="D22" s="77" t="s">
        <v>90</v>
      </c>
      <c r="E22" s="77">
        <v>2</v>
      </c>
      <c r="F22" s="77">
        <v>1011</v>
      </c>
      <c r="G22" s="89">
        <v>2.62</v>
      </c>
      <c r="H22" s="89">
        <v>2.68</v>
      </c>
      <c r="I22" s="109">
        <v>257900</v>
      </c>
      <c r="J22" s="89">
        <v>1.01</v>
      </c>
      <c r="K22" s="89">
        <v>1.23</v>
      </c>
      <c r="L22" s="109">
        <v>98822</v>
      </c>
      <c r="M22" s="91">
        <v>348</v>
      </c>
      <c r="N22" s="90">
        <v>466.6</v>
      </c>
      <c r="P22" s="133">
        <f t="shared" si="43"/>
        <v>1.8149999999999999</v>
      </c>
      <c r="Q22" s="133">
        <f t="shared" si="44"/>
        <v>1.9550000000000001</v>
      </c>
      <c r="R22" s="134">
        <f t="shared" si="34"/>
        <v>178361</v>
      </c>
      <c r="T22" s="102">
        <f t="shared" si="45"/>
        <v>1.95</v>
      </c>
      <c r="U22" s="102">
        <f t="shared" si="35"/>
        <v>-99</v>
      </c>
      <c r="V22" s="102">
        <f t="shared" si="35"/>
        <v>-99</v>
      </c>
      <c r="W22" s="102">
        <f t="shared" si="35"/>
        <v>-99</v>
      </c>
      <c r="X22" s="102">
        <f t="shared" si="35"/>
        <v>2.62</v>
      </c>
      <c r="AE22" s="102">
        <f t="shared" si="46"/>
        <v>1.95</v>
      </c>
      <c r="AF22" s="102">
        <f t="shared" si="36"/>
        <v>-99</v>
      </c>
      <c r="AG22" s="102">
        <f t="shared" si="36"/>
        <v>-99</v>
      </c>
      <c r="AH22" s="102">
        <f t="shared" si="36"/>
        <v>-99</v>
      </c>
      <c r="AI22" s="102">
        <f t="shared" si="36"/>
        <v>2.68</v>
      </c>
      <c r="AP22" s="102">
        <f t="shared" si="47"/>
        <v>1.95</v>
      </c>
      <c r="AQ22" s="102">
        <f t="shared" si="48"/>
        <v>-99</v>
      </c>
      <c r="AR22" s="102">
        <f t="shared" si="37"/>
        <v>-99</v>
      </c>
      <c r="AS22" s="102">
        <f t="shared" si="37"/>
        <v>-99</v>
      </c>
      <c r="AT22" s="102">
        <f t="shared" si="37"/>
        <v>257900</v>
      </c>
      <c r="BA22" s="102">
        <f t="shared" si="49"/>
        <v>2.0499999999999998</v>
      </c>
      <c r="BB22" s="102">
        <f t="shared" si="50"/>
        <v>-99</v>
      </c>
      <c r="BC22" s="102">
        <f t="shared" si="38"/>
        <v>-99</v>
      </c>
      <c r="BD22" s="102">
        <f t="shared" si="38"/>
        <v>-99</v>
      </c>
      <c r="BE22" s="102">
        <f t="shared" si="38"/>
        <v>1.01</v>
      </c>
      <c r="BL22" s="102">
        <f t="shared" si="51"/>
        <v>1.95</v>
      </c>
      <c r="BM22" s="102">
        <f t="shared" si="52"/>
        <v>-99</v>
      </c>
      <c r="BN22" s="102">
        <f t="shared" si="52"/>
        <v>-99</v>
      </c>
      <c r="BO22" s="102">
        <f t="shared" si="52"/>
        <v>-99</v>
      </c>
      <c r="BP22" s="102">
        <f t="shared" si="52"/>
        <v>1.23</v>
      </c>
      <c r="BW22" s="102">
        <f t="shared" si="53"/>
        <v>1.95</v>
      </c>
      <c r="BX22" s="102">
        <f t="shared" si="39"/>
        <v>-99</v>
      </c>
      <c r="BY22" s="102">
        <f t="shared" si="39"/>
        <v>-99</v>
      </c>
      <c r="BZ22" s="102">
        <f t="shared" si="39"/>
        <v>-99</v>
      </c>
      <c r="CA22" s="102">
        <f t="shared" si="39"/>
        <v>98822</v>
      </c>
      <c r="CB22" s="106"/>
      <c r="CH22" s="102">
        <f t="shared" si="54"/>
        <v>2.0499999999999998</v>
      </c>
      <c r="CI22" s="102">
        <f t="shared" si="40"/>
        <v>-99</v>
      </c>
      <c r="CJ22" s="102">
        <f t="shared" si="40"/>
        <v>-99</v>
      </c>
      <c r="CK22" s="102">
        <f t="shared" si="40"/>
        <v>-99</v>
      </c>
      <c r="CL22" s="102">
        <f t="shared" si="40"/>
        <v>348</v>
      </c>
      <c r="CM22" s="106"/>
      <c r="CS22" s="102">
        <f t="shared" si="55"/>
        <v>1.95</v>
      </c>
      <c r="CT22" s="102">
        <f t="shared" si="56"/>
        <v>-199</v>
      </c>
      <c r="CU22" s="102">
        <f t="shared" si="56"/>
        <v>-199</v>
      </c>
      <c r="CV22" s="102">
        <f t="shared" si="56"/>
        <v>-199</v>
      </c>
      <c r="CW22" s="102">
        <f t="shared" si="56"/>
        <v>466.6</v>
      </c>
      <c r="CX22" s="106"/>
      <c r="DD22" s="102">
        <f t="shared" si="57"/>
        <v>2</v>
      </c>
      <c r="DE22" s="102">
        <f t="shared" si="41"/>
        <v>-99</v>
      </c>
      <c r="DF22" s="102">
        <f t="shared" si="41"/>
        <v>-99</v>
      </c>
      <c r="DG22" s="102">
        <f t="shared" si="41"/>
        <v>-99</v>
      </c>
      <c r="DH22" s="102">
        <f t="shared" si="41"/>
        <v>1.8149999999999999</v>
      </c>
      <c r="DI22" s="107"/>
      <c r="DO22" s="102">
        <f t="shared" si="58"/>
        <v>2</v>
      </c>
      <c r="DP22" s="104">
        <f t="shared" si="42"/>
        <v>-99</v>
      </c>
      <c r="DQ22" s="104">
        <f t="shared" si="42"/>
        <v>-99</v>
      </c>
      <c r="DR22" s="104">
        <f t="shared" si="42"/>
        <v>-99</v>
      </c>
      <c r="DS22" s="104">
        <f t="shared" si="42"/>
        <v>178361</v>
      </c>
      <c r="DT22" s="106"/>
      <c r="DZ22" s="102">
        <f t="shared" si="59"/>
        <v>2.0499999999999998</v>
      </c>
      <c r="EA22" s="102">
        <f t="shared" si="60"/>
        <v>-99</v>
      </c>
      <c r="EB22" s="102">
        <f t="shared" si="60"/>
        <v>-99</v>
      </c>
      <c r="EC22" s="102">
        <f t="shared" si="60"/>
        <v>-99</v>
      </c>
      <c r="ED22" s="102">
        <f t="shared" si="60"/>
        <v>1.9550000000000001</v>
      </c>
      <c r="EE22" s="107"/>
    </row>
    <row r="23" spans="2:138" x14ac:dyDescent="0.25">
      <c r="B23" s="78"/>
      <c r="C23" s="78"/>
      <c r="D23" s="77" t="s">
        <v>91</v>
      </c>
      <c r="E23" s="77">
        <v>1</v>
      </c>
      <c r="F23" s="77">
        <v>1011</v>
      </c>
      <c r="G23" s="89"/>
      <c r="H23" s="89"/>
      <c r="I23" s="109"/>
      <c r="J23" s="89"/>
      <c r="K23" s="89"/>
      <c r="L23" s="109"/>
      <c r="M23" s="91"/>
      <c r="N23" s="90"/>
      <c r="P23" s="133" t="str">
        <f t="shared" si="43"/>
        <v/>
      </c>
      <c r="Q23" s="133" t="str">
        <f t="shared" si="44"/>
        <v/>
      </c>
      <c r="R23" s="134" t="str">
        <f t="shared" si="34"/>
        <v/>
      </c>
      <c r="T23" s="102">
        <f t="shared" si="45"/>
        <v>2</v>
      </c>
      <c r="U23" s="102">
        <f t="shared" si="35"/>
        <v>-99</v>
      </c>
      <c r="V23" s="102">
        <f t="shared" si="35"/>
        <v>-99</v>
      </c>
      <c r="W23" s="102">
        <f t="shared" si="35"/>
        <v>-99</v>
      </c>
      <c r="X23" s="102">
        <f t="shared" si="35"/>
        <v>-99</v>
      </c>
      <c r="AE23" s="102">
        <f t="shared" si="46"/>
        <v>2</v>
      </c>
      <c r="AF23" s="102">
        <f t="shared" si="36"/>
        <v>-99</v>
      </c>
      <c r="AG23" s="102">
        <f t="shared" si="36"/>
        <v>-99</v>
      </c>
      <c r="AH23" s="102">
        <f t="shared" si="36"/>
        <v>-99</v>
      </c>
      <c r="AI23" s="102">
        <f t="shared" si="36"/>
        <v>-99</v>
      </c>
      <c r="AP23" s="102">
        <f t="shared" si="47"/>
        <v>2</v>
      </c>
      <c r="AQ23" s="102">
        <f t="shared" si="48"/>
        <v>-99</v>
      </c>
      <c r="AR23" s="102">
        <f t="shared" si="37"/>
        <v>-99</v>
      </c>
      <c r="AS23" s="102">
        <f t="shared" si="37"/>
        <v>-99</v>
      </c>
      <c r="AT23" s="102">
        <f t="shared" si="37"/>
        <v>-99</v>
      </c>
      <c r="BA23" s="102">
        <f t="shared" si="49"/>
        <v>2</v>
      </c>
      <c r="BB23" s="102">
        <f t="shared" si="50"/>
        <v>-99</v>
      </c>
      <c r="BC23" s="102">
        <f t="shared" si="38"/>
        <v>-99</v>
      </c>
      <c r="BD23" s="102">
        <f t="shared" si="38"/>
        <v>-99</v>
      </c>
      <c r="BE23" s="102">
        <f t="shared" si="38"/>
        <v>-99</v>
      </c>
      <c r="BL23" s="102">
        <f t="shared" si="51"/>
        <v>2</v>
      </c>
      <c r="BM23" s="102">
        <f t="shared" si="52"/>
        <v>-99</v>
      </c>
      <c r="BN23" s="102">
        <f t="shared" si="52"/>
        <v>-99</v>
      </c>
      <c r="BO23" s="102">
        <f t="shared" si="52"/>
        <v>-99</v>
      </c>
      <c r="BP23" s="102">
        <f t="shared" si="52"/>
        <v>-99</v>
      </c>
      <c r="BW23" s="102">
        <f t="shared" si="53"/>
        <v>2</v>
      </c>
      <c r="BX23" s="102">
        <f t="shared" si="39"/>
        <v>-99</v>
      </c>
      <c r="BY23" s="102">
        <f t="shared" si="39"/>
        <v>-99</v>
      </c>
      <c r="BZ23" s="102">
        <f t="shared" si="39"/>
        <v>-99</v>
      </c>
      <c r="CA23" s="102">
        <f t="shared" si="39"/>
        <v>-99</v>
      </c>
      <c r="CB23" s="106"/>
      <c r="CH23" s="102">
        <f t="shared" si="54"/>
        <v>2</v>
      </c>
      <c r="CI23" s="102">
        <f t="shared" si="40"/>
        <v>-99</v>
      </c>
      <c r="CJ23" s="102">
        <f t="shared" si="40"/>
        <v>-99</v>
      </c>
      <c r="CK23" s="102">
        <f t="shared" si="40"/>
        <v>-99</v>
      </c>
      <c r="CL23" s="102">
        <f t="shared" si="40"/>
        <v>-99</v>
      </c>
      <c r="CM23" s="106"/>
      <c r="CS23" s="102">
        <f t="shared" si="55"/>
        <v>2</v>
      </c>
      <c r="CT23" s="102">
        <f t="shared" si="56"/>
        <v>-199</v>
      </c>
      <c r="CU23" s="102">
        <f t="shared" si="56"/>
        <v>-199</v>
      </c>
      <c r="CV23" s="102">
        <f t="shared" si="56"/>
        <v>-199</v>
      </c>
      <c r="CW23" s="102">
        <f t="shared" si="56"/>
        <v>-199</v>
      </c>
      <c r="CX23" s="106"/>
      <c r="DD23" s="102">
        <f t="shared" si="57"/>
        <v>2</v>
      </c>
      <c r="DE23" s="102">
        <f t="shared" si="41"/>
        <v>-99</v>
      </c>
      <c r="DF23" s="102">
        <f t="shared" si="41"/>
        <v>-99</v>
      </c>
      <c r="DG23" s="102">
        <f t="shared" si="41"/>
        <v>-99</v>
      </c>
      <c r="DH23" s="102">
        <f t="shared" si="41"/>
        <v>-99</v>
      </c>
      <c r="DI23" s="107"/>
      <c r="DO23" s="102">
        <f t="shared" si="58"/>
        <v>2</v>
      </c>
      <c r="DP23" s="104">
        <f t="shared" si="42"/>
        <v>-99</v>
      </c>
      <c r="DQ23" s="104">
        <f t="shared" si="42"/>
        <v>-99</v>
      </c>
      <c r="DR23" s="104">
        <f t="shared" si="42"/>
        <v>-99</v>
      </c>
      <c r="DS23" s="104">
        <f t="shared" si="42"/>
        <v>-99</v>
      </c>
      <c r="DT23" s="106"/>
      <c r="DZ23" s="102">
        <f t="shared" si="59"/>
        <v>2</v>
      </c>
      <c r="EA23" s="102">
        <f t="shared" si="60"/>
        <v>-99</v>
      </c>
      <c r="EB23" s="102">
        <f t="shared" si="60"/>
        <v>-99</v>
      </c>
      <c r="EC23" s="102">
        <f t="shared" si="60"/>
        <v>-99</v>
      </c>
      <c r="ED23" s="102">
        <f t="shared" si="60"/>
        <v>-99</v>
      </c>
      <c r="EE23" s="107"/>
    </row>
    <row r="24" spans="2:138" x14ac:dyDescent="0.25">
      <c r="B24" s="78"/>
      <c r="C24" s="78"/>
      <c r="D24" s="77" t="s">
        <v>91</v>
      </c>
      <c r="E24" s="77">
        <v>1</v>
      </c>
      <c r="F24" s="77">
        <v>1011</v>
      </c>
      <c r="G24" s="89"/>
      <c r="H24" s="89"/>
      <c r="I24" s="109"/>
      <c r="J24" s="89"/>
      <c r="K24" s="89"/>
      <c r="L24" s="109"/>
      <c r="M24" s="91"/>
      <c r="N24" s="90"/>
      <c r="P24" s="133" t="str">
        <f t="shared" si="43"/>
        <v/>
      </c>
      <c r="Q24" s="133" t="str">
        <f t="shared" si="44"/>
        <v/>
      </c>
      <c r="R24" s="134" t="str">
        <f t="shared" si="34"/>
        <v/>
      </c>
      <c r="T24" s="102">
        <f t="shared" si="45"/>
        <v>2</v>
      </c>
      <c r="U24" s="102">
        <f t="shared" si="35"/>
        <v>-99</v>
      </c>
      <c r="V24" s="102">
        <f t="shared" si="35"/>
        <v>-99</v>
      </c>
      <c r="W24" s="102">
        <f t="shared" si="35"/>
        <v>-99</v>
      </c>
      <c r="X24" s="102">
        <f t="shared" si="35"/>
        <v>-99</v>
      </c>
      <c r="AE24" s="102">
        <f t="shared" si="46"/>
        <v>2</v>
      </c>
      <c r="AF24" s="102">
        <f t="shared" si="36"/>
        <v>-99</v>
      </c>
      <c r="AG24" s="102">
        <f t="shared" si="36"/>
        <v>-99</v>
      </c>
      <c r="AH24" s="102">
        <f t="shared" si="36"/>
        <v>-99</v>
      </c>
      <c r="AI24" s="102">
        <f t="shared" si="36"/>
        <v>-99</v>
      </c>
      <c r="AP24" s="102">
        <f t="shared" si="47"/>
        <v>2</v>
      </c>
      <c r="AQ24" s="102">
        <f t="shared" si="48"/>
        <v>-99</v>
      </c>
      <c r="AR24" s="102">
        <f t="shared" si="37"/>
        <v>-99</v>
      </c>
      <c r="AS24" s="102">
        <f t="shared" si="37"/>
        <v>-99</v>
      </c>
      <c r="AT24" s="102">
        <f t="shared" si="37"/>
        <v>-99</v>
      </c>
      <c r="BA24" s="102">
        <f t="shared" si="49"/>
        <v>2</v>
      </c>
      <c r="BB24" s="102">
        <f t="shared" si="50"/>
        <v>-99</v>
      </c>
      <c r="BC24" s="102">
        <f t="shared" si="38"/>
        <v>-99</v>
      </c>
      <c r="BD24" s="102">
        <f t="shared" si="38"/>
        <v>-99</v>
      </c>
      <c r="BE24" s="102">
        <f t="shared" si="38"/>
        <v>-99</v>
      </c>
      <c r="BL24" s="102">
        <f t="shared" si="51"/>
        <v>2</v>
      </c>
      <c r="BM24" s="102">
        <f t="shared" si="52"/>
        <v>-99</v>
      </c>
      <c r="BN24" s="102">
        <f t="shared" si="52"/>
        <v>-99</v>
      </c>
      <c r="BO24" s="102">
        <f t="shared" si="52"/>
        <v>-99</v>
      </c>
      <c r="BP24" s="102">
        <f t="shared" si="52"/>
        <v>-99</v>
      </c>
      <c r="BW24" s="102">
        <f t="shared" si="53"/>
        <v>2</v>
      </c>
      <c r="BX24" s="102">
        <f t="shared" si="39"/>
        <v>-99</v>
      </c>
      <c r="BY24" s="102">
        <f t="shared" si="39"/>
        <v>-99</v>
      </c>
      <c r="BZ24" s="102">
        <f t="shared" si="39"/>
        <v>-99</v>
      </c>
      <c r="CA24" s="102">
        <f t="shared" si="39"/>
        <v>-99</v>
      </c>
      <c r="CB24" s="106"/>
      <c r="CH24" s="102">
        <f t="shared" si="54"/>
        <v>2</v>
      </c>
      <c r="CI24" s="102">
        <f t="shared" si="40"/>
        <v>-99</v>
      </c>
      <c r="CJ24" s="102">
        <f t="shared" si="40"/>
        <v>-99</v>
      </c>
      <c r="CK24" s="102">
        <f t="shared" si="40"/>
        <v>-99</v>
      </c>
      <c r="CL24" s="102">
        <f t="shared" si="40"/>
        <v>-99</v>
      </c>
      <c r="CM24" s="106"/>
      <c r="CS24" s="102">
        <f t="shared" si="55"/>
        <v>2</v>
      </c>
      <c r="CT24" s="102">
        <f t="shared" si="56"/>
        <v>-199</v>
      </c>
      <c r="CU24" s="102">
        <f t="shared" si="56"/>
        <v>-199</v>
      </c>
      <c r="CV24" s="102">
        <f t="shared" si="56"/>
        <v>-199</v>
      </c>
      <c r="CW24" s="102">
        <f t="shared" si="56"/>
        <v>-199</v>
      </c>
      <c r="CX24" s="106"/>
      <c r="DD24" s="102">
        <f t="shared" si="57"/>
        <v>2</v>
      </c>
      <c r="DE24" s="102">
        <f t="shared" si="41"/>
        <v>-99</v>
      </c>
      <c r="DF24" s="102">
        <f t="shared" si="41"/>
        <v>-99</v>
      </c>
      <c r="DG24" s="102">
        <f t="shared" si="41"/>
        <v>-99</v>
      </c>
      <c r="DH24" s="102">
        <f t="shared" si="41"/>
        <v>-99</v>
      </c>
      <c r="DI24" s="107"/>
      <c r="DO24" s="102">
        <f t="shared" si="58"/>
        <v>2</v>
      </c>
      <c r="DP24" s="104">
        <f t="shared" si="42"/>
        <v>-99</v>
      </c>
      <c r="DQ24" s="104">
        <f t="shared" si="42"/>
        <v>-99</v>
      </c>
      <c r="DR24" s="104">
        <f t="shared" si="42"/>
        <v>-99</v>
      </c>
      <c r="DS24" s="104">
        <f t="shared" si="42"/>
        <v>-99</v>
      </c>
      <c r="DT24" s="106"/>
      <c r="DZ24" s="102">
        <f t="shared" si="59"/>
        <v>2</v>
      </c>
      <c r="EA24" s="102">
        <f t="shared" si="60"/>
        <v>-99</v>
      </c>
      <c r="EB24" s="102">
        <f t="shared" si="60"/>
        <v>-99</v>
      </c>
      <c r="EC24" s="102">
        <f t="shared" si="60"/>
        <v>-99</v>
      </c>
      <c r="ED24" s="102">
        <f t="shared" si="60"/>
        <v>-99</v>
      </c>
      <c r="EE24" s="107"/>
    </row>
    <row r="25" spans="2:138" x14ac:dyDescent="0.25">
      <c r="B25" s="79"/>
      <c r="C25" s="79"/>
      <c r="D25" s="79"/>
      <c r="E25" s="79"/>
      <c r="F25" s="80"/>
      <c r="G25" s="92">
        <f t="shared" ref="G25:N25" si="61">AVERAGE(G17,G19:G24)</f>
        <v>2.0960000000000001</v>
      </c>
      <c r="H25" s="92">
        <f t="shared" si="61"/>
        <v>2.2759999999999998</v>
      </c>
      <c r="I25" s="110">
        <f t="shared" si="61"/>
        <v>216875</v>
      </c>
      <c r="J25" s="92">
        <f t="shared" si="61"/>
        <v>0.98199999999999998</v>
      </c>
      <c r="K25" s="92">
        <f>AVERAGE(K17,K19:K24)</f>
        <v>1.3480000000000001</v>
      </c>
      <c r="L25" s="110">
        <f t="shared" si="61"/>
        <v>103694.39999999999</v>
      </c>
      <c r="M25" s="93">
        <f t="shared" si="61"/>
        <v>339.4</v>
      </c>
      <c r="N25" s="94">
        <f t="shared" si="61"/>
        <v>286.68</v>
      </c>
      <c r="P25" s="139">
        <f>AVERAGE(P17,P19:P24)</f>
        <v>1.5390000000000001</v>
      </c>
      <c r="Q25" s="139">
        <f>AVERAGE(Q17,Q19:Q24)</f>
        <v>1.8120000000000001</v>
      </c>
      <c r="R25" s="140">
        <f>AVERAGE(R17,R19:R24)</f>
        <v>160284.70000000001</v>
      </c>
      <c r="T25">
        <v>2</v>
      </c>
      <c r="Y25" s="103">
        <f>G25</f>
        <v>2.0960000000000001</v>
      </c>
      <c r="AE25">
        <v>2</v>
      </c>
      <c r="AJ25" s="103">
        <f>H25</f>
        <v>2.2759999999999998</v>
      </c>
      <c r="AP25">
        <v>2</v>
      </c>
      <c r="AU25" s="104">
        <f>I25</f>
        <v>216875</v>
      </c>
      <c r="BA25">
        <v>2</v>
      </c>
      <c r="BF25" s="105">
        <f>J25</f>
        <v>0.98199999999999998</v>
      </c>
      <c r="BL25">
        <v>2</v>
      </c>
      <c r="BQ25" s="105">
        <f>K25</f>
        <v>1.3480000000000001</v>
      </c>
      <c r="BW25">
        <v>2</v>
      </c>
      <c r="CB25" s="104">
        <f>L25</f>
        <v>103694.39999999999</v>
      </c>
      <c r="CH25">
        <v>2</v>
      </c>
      <c r="CM25" s="104">
        <f>M25</f>
        <v>339.4</v>
      </c>
      <c r="CS25">
        <v>2</v>
      </c>
      <c r="CX25" s="104">
        <f>N25</f>
        <v>286.68</v>
      </c>
      <c r="DD25">
        <v>2</v>
      </c>
      <c r="DI25" s="105">
        <f>P25</f>
        <v>1.5390000000000001</v>
      </c>
      <c r="DO25">
        <v>2</v>
      </c>
      <c r="DP25" s="106"/>
      <c r="DQ25" s="106"/>
      <c r="DR25" s="106"/>
      <c r="DS25" s="106"/>
      <c r="DT25" s="104">
        <f>R25</f>
        <v>160284.70000000001</v>
      </c>
      <c r="DZ25">
        <v>2</v>
      </c>
      <c r="EE25" s="105">
        <f>Q25</f>
        <v>1.8120000000000001</v>
      </c>
    </row>
    <row r="26" spans="2:138" x14ac:dyDescent="0.25">
      <c r="B26" s="81"/>
      <c r="C26" s="81"/>
      <c r="D26" s="81"/>
      <c r="E26" s="81"/>
      <c r="F26" s="81"/>
      <c r="G26" s="79"/>
      <c r="H26" s="79"/>
      <c r="I26" s="79"/>
      <c r="J26" s="79"/>
      <c r="K26" s="79"/>
      <c r="L26" s="79"/>
      <c r="M26" s="79"/>
      <c r="N26" s="79"/>
      <c r="T26" s="102">
        <f>T25</f>
        <v>2</v>
      </c>
      <c r="Z26" s="102"/>
      <c r="AA26" s="102">
        <f>Z13</f>
        <v>1</v>
      </c>
      <c r="AB26" s="102"/>
      <c r="AE26" s="102">
        <f>AE25</f>
        <v>2</v>
      </c>
      <c r="AK26" s="102"/>
      <c r="AL26" s="102">
        <f>AK13</f>
        <v>1</v>
      </c>
      <c r="AM26" s="102"/>
      <c r="AP26" s="102">
        <f>AP25</f>
        <v>2</v>
      </c>
      <c r="AV26" s="102"/>
      <c r="AW26" s="102">
        <f>AV13</f>
        <v>150000</v>
      </c>
      <c r="AX26" s="102"/>
      <c r="BA26" s="102">
        <f>BA25</f>
        <v>2</v>
      </c>
      <c r="BG26" s="102"/>
      <c r="BH26" s="102">
        <f>BG13</f>
        <v>0</v>
      </c>
      <c r="BI26" s="102"/>
      <c r="BL26" s="102">
        <f>BL25</f>
        <v>2</v>
      </c>
      <c r="BR26" s="102"/>
      <c r="BS26" s="102">
        <v>0.4</v>
      </c>
      <c r="BT26" s="102"/>
      <c r="BW26" s="102">
        <f>BW25</f>
        <v>2</v>
      </c>
      <c r="CB26" s="106"/>
      <c r="CC26" s="102"/>
      <c r="CD26" s="102">
        <f>CC13</f>
        <v>50000</v>
      </c>
      <c r="CE26" s="102"/>
      <c r="CH26" s="102">
        <f>CH25</f>
        <v>2</v>
      </c>
      <c r="CM26" s="106"/>
      <c r="CN26" s="102"/>
      <c r="CO26" s="102">
        <f>CN13</f>
        <v>250</v>
      </c>
      <c r="CP26" s="102"/>
      <c r="CS26" s="102">
        <f>CS25</f>
        <v>2</v>
      </c>
      <c r="CX26" s="106"/>
      <c r="CY26" s="102"/>
      <c r="CZ26" s="102">
        <v>-100</v>
      </c>
      <c r="DA26" s="102"/>
      <c r="DD26" s="102">
        <f>DD25</f>
        <v>2</v>
      </c>
      <c r="DI26" s="107"/>
      <c r="DJ26" s="102"/>
      <c r="DK26" s="102">
        <v>0.9</v>
      </c>
      <c r="DL26" s="102"/>
      <c r="DO26" s="102">
        <f>DO25</f>
        <v>2</v>
      </c>
      <c r="DP26" s="106"/>
      <c r="DQ26" s="106"/>
      <c r="DR26" s="106"/>
      <c r="DS26" s="106"/>
      <c r="DT26" s="106"/>
      <c r="DU26" s="102"/>
      <c r="DV26" s="102">
        <f>DU13</f>
        <v>100000</v>
      </c>
      <c r="DW26" s="102"/>
      <c r="DZ26" s="102">
        <f>DZ25</f>
        <v>2</v>
      </c>
      <c r="EE26" s="107"/>
      <c r="EF26" s="102"/>
      <c r="EG26" s="102">
        <f>EF13</f>
        <v>1</v>
      </c>
      <c r="EH26" s="102"/>
    </row>
    <row r="27" spans="2:138" ht="15.75" thickBot="1" x14ac:dyDescent="0.3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T27" s="102"/>
      <c r="AE27" s="102"/>
      <c r="AP27" s="102"/>
      <c r="BA27" s="102"/>
      <c r="BL27" s="102"/>
      <c r="BW27" s="102"/>
      <c r="CB27" s="106"/>
      <c r="CH27" s="102"/>
      <c r="CM27" s="106"/>
      <c r="CS27" s="102"/>
      <c r="CX27" s="106"/>
      <c r="DD27" s="102"/>
      <c r="DI27" s="107"/>
      <c r="DO27" s="102"/>
      <c r="DP27" s="106"/>
      <c r="DQ27" s="106"/>
      <c r="DR27" s="106"/>
      <c r="DS27" s="106"/>
      <c r="DT27" s="106"/>
      <c r="DZ27" s="102"/>
      <c r="EE27" s="107"/>
    </row>
    <row r="28" spans="2:138" ht="16.5" thickBot="1" x14ac:dyDescent="0.3">
      <c r="B28" s="121" t="s">
        <v>94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3"/>
      <c r="P28" s="131" t="s">
        <v>119</v>
      </c>
      <c r="Q28" s="131"/>
      <c r="R28" s="131"/>
      <c r="T28" s="102"/>
      <c r="AE28" s="102"/>
      <c r="AP28" s="102"/>
      <c r="BA28" s="102"/>
      <c r="BL28" s="102"/>
      <c r="BW28" s="102"/>
      <c r="CB28" s="106"/>
      <c r="CH28" s="102"/>
      <c r="CM28" s="106"/>
      <c r="CS28" s="102"/>
      <c r="CX28" s="106"/>
      <c r="DD28" s="102"/>
      <c r="DI28" s="107"/>
      <c r="DO28" s="102"/>
      <c r="DP28" s="106"/>
      <c r="DQ28" s="106"/>
      <c r="DR28" s="106"/>
      <c r="DS28" s="106"/>
      <c r="DT28" s="106"/>
      <c r="DZ28" s="102"/>
      <c r="EE28" s="107"/>
    </row>
    <row r="29" spans="2:138" ht="25.5" x14ac:dyDescent="0.25">
      <c r="B29" s="75" t="s">
        <v>80</v>
      </c>
      <c r="C29" s="75" t="s">
        <v>81</v>
      </c>
      <c r="D29" s="75" t="s">
        <v>82</v>
      </c>
      <c r="E29" s="75" t="s">
        <v>83</v>
      </c>
      <c r="F29" s="75" t="s">
        <v>84</v>
      </c>
      <c r="G29" s="75" t="s">
        <v>85</v>
      </c>
      <c r="H29" s="75" t="s">
        <v>86</v>
      </c>
      <c r="I29" s="101" t="s">
        <v>87</v>
      </c>
      <c r="J29" s="75" t="s">
        <v>114</v>
      </c>
      <c r="K29" s="75" t="s">
        <v>115</v>
      </c>
      <c r="L29" s="101" t="s">
        <v>88</v>
      </c>
      <c r="M29" s="75" t="s">
        <v>13</v>
      </c>
      <c r="N29" s="75" t="s">
        <v>89</v>
      </c>
      <c r="P29" s="132" t="s">
        <v>117</v>
      </c>
      <c r="Q29" s="132" t="s">
        <v>118</v>
      </c>
      <c r="R29" s="132" t="s">
        <v>104</v>
      </c>
      <c r="CB29" s="106"/>
      <c r="CM29" s="106"/>
      <c r="CX29" s="106"/>
      <c r="DI29" s="107"/>
      <c r="DP29" s="106"/>
      <c r="DQ29" s="106"/>
      <c r="DR29" s="106"/>
      <c r="DS29" s="106"/>
      <c r="DT29" s="106"/>
      <c r="EE29" s="107"/>
    </row>
    <row r="30" spans="2:138" x14ac:dyDescent="0.25">
      <c r="B30" s="76">
        <v>42803</v>
      </c>
      <c r="C30" s="77">
        <v>125167</v>
      </c>
      <c r="D30" s="77" t="s">
        <v>90</v>
      </c>
      <c r="E30" s="77">
        <v>2</v>
      </c>
      <c r="F30" s="77">
        <v>1012</v>
      </c>
      <c r="G30" s="95">
        <v>2.1800000000000002</v>
      </c>
      <c r="H30" s="95">
        <v>2.3199999999999998</v>
      </c>
      <c r="I30" s="108">
        <v>213586</v>
      </c>
      <c r="J30" s="95">
        <v>0.68</v>
      </c>
      <c r="K30" s="95">
        <v>0.93</v>
      </c>
      <c r="L30" s="108">
        <v>74639</v>
      </c>
      <c r="M30" s="96">
        <v>380</v>
      </c>
      <c r="N30" s="97">
        <v>709.8</v>
      </c>
      <c r="P30" s="133">
        <f t="shared" ref="P30:Q35" si="62">IF(OR(ISBLANK(G30)=TRUE,ISBLANK(J30)=TRUE),"",(G30+J30)/2)</f>
        <v>1.4300000000000002</v>
      </c>
      <c r="Q30" s="133">
        <f t="shared" si="62"/>
        <v>1.625</v>
      </c>
      <c r="R30" s="134">
        <f t="shared" ref="R30:R35" si="63">IF(OR(ISBLANK(I30)=TRUE,ISBLANK(L30)=TRUE),"",(I30+L30)/2)</f>
        <v>144112.5</v>
      </c>
      <c r="T30" s="102">
        <f>IF(ISBLANK(G30)=TRUE,T$36,IF(RANK(G30,$G$30:$G$36)/3=INT(RANK(G30,$G$30:$G$36)/3),T$36+T$2,IF(RANK(G30,$G$30:$G$36)/2=INT(RANK(G30,$G$30:$G$36)/2),T$36,T$36-T$2)))</f>
        <v>2.95</v>
      </c>
      <c r="U30" s="102">
        <f t="shared" ref="U30:X35" si="64">IF($D30&amp;$E30=U$4,IF(ISBLANK($G30)=TRUE,-99,$G30),-99)</f>
        <v>-99</v>
      </c>
      <c r="V30" s="102">
        <f t="shared" si="64"/>
        <v>-99</v>
      </c>
      <c r="W30" s="102">
        <f t="shared" si="64"/>
        <v>-99</v>
      </c>
      <c r="X30" s="102">
        <f t="shared" si="64"/>
        <v>2.1800000000000002</v>
      </c>
      <c r="AE30" s="102">
        <f>IF(ISBLANK(H30)=TRUE,AE$36,IF(RANK(H30,$H$30:$H$36)/3=INT(RANK(H30,$H$30:$H$36)/3),AE$36+AE$2,IF(RANK(H30,$H$30:$H$36)/2=INT(RANK(H30,$H$30:$H$36)/2),AE$36,AE$36-AE$2)))</f>
        <v>2.95</v>
      </c>
      <c r="AF30" s="102">
        <f>IF($D30&amp;$E30=AF$4,IF(ISBLANK($H30)=TRUE,-99,$H30),-99)</f>
        <v>-99</v>
      </c>
      <c r="AG30" s="102">
        <f t="shared" ref="AF30:AI35" si="65">IF($D30&amp;$E30=AG$4,IF(ISBLANK($H30)=TRUE,-99,$H30),-99)</f>
        <v>-99</v>
      </c>
      <c r="AH30" s="102">
        <f t="shared" si="65"/>
        <v>-99</v>
      </c>
      <c r="AI30" s="102">
        <f t="shared" si="65"/>
        <v>2.3199999999999998</v>
      </c>
      <c r="AP30" s="102">
        <f>IF(ISBLANK(I30)=TRUE,AP$36,IF(RANK(I30,$I$30:$I$36)/3=INT(RANK(I30,$I$30:$I$36)/3),AP$36+AP$2,IF(RANK(I30,$I$30:$I$36)/2=INT(RANK(I30,$I$30:$I$36)/2),AP$36,AP$36-AP$2)))</f>
        <v>2.95</v>
      </c>
      <c r="AQ30" s="102">
        <f>IF($D30&amp;$E30=AQ$4,IF(ISBLANK($I30)=TRUE,-99,$I30),-99)</f>
        <v>-99</v>
      </c>
      <c r="AR30" s="102">
        <f t="shared" ref="AR30:AT35" si="66">IF($D30&amp;$E30=AR$4,IF(ISBLANK($I30)=TRUE,-99,$I30),-99)</f>
        <v>-99</v>
      </c>
      <c r="AS30" s="102">
        <f t="shared" si="66"/>
        <v>-99</v>
      </c>
      <c r="AT30" s="102">
        <f t="shared" si="66"/>
        <v>213586</v>
      </c>
      <c r="BA30" s="102">
        <f>IF(ISBLANK($J30)=TRUE,BA$36,IF(RANK($J30,$J$30:$J$36)/3=INT(RANK($J30,$J$30:$J$36)/3),BA$36+BA$2,IF(RANK($J30,$J$30:$J$36)/2=INT(RANK($J30,$J$30:$J$36)/2),BA$36,BA$36-BA$2)))</f>
        <v>3.05</v>
      </c>
      <c r="BB30" s="102">
        <f>IF($D30&amp;$E30=BB$4,IF(ISBLANK($J30)=TRUE,-99,$J30),-99)</f>
        <v>-99</v>
      </c>
      <c r="BC30" s="102">
        <f t="shared" ref="BC30:BE35" si="67">IF($D30&amp;$E30=BC$4,IF(ISBLANK($J30)=TRUE,-99,$J30),-99)</f>
        <v>-99</v>
      </c>
      <c r="BD30" s="102">
        <f t="shared" si="67"/>
        <v>-99</v>
      </c>
      <c r="BE30" s="102">
        <f t="shared" si="67"/>
        <v>0.68</v>
      </c>
      <c r="BL30" s="102">
        <f>IF(ISBLANK($K30)=TRUE,BL$36,IF(RANK($K30,$K$30:$K$36)/3=INT(RANK($K30,$K$30:$K$36)/3),BL$36+BL$2,IF(RANK($K30,$K$30:$K$36)/2=INT(RANK($K30,$K$30:$K$36)/2),BL$36,BL$36-BL$2)))</f>
        <v>3.05</v>
      </c>
      <c r="BM30" s="102">
        <f>IF($D30&amp;$E30=BM$4,IF(ISBLANK($K30)=TRUE,-99,$K30),-99)</f>
        <v>-99</v>
      </c>
      <c r="BN30" s="102">
        <f>IF($D30&amp;$E30=BN$4,IF(ISBLANK($K30)=TRUE,-99,$K30),-99)</f>
        <v>-99</v>
      </c>
      <c r="BO30" s="102">
        <f>IF($D30&amp;$E30=BO$4,IF(ISBLANK($K30)=TRUE,-99,$K30),-99)</f>
        <v>-99</v>
      </c>
      <c r="BP30" s="102">
        <f>IF($D30&amp;$E30=BP$4,IF(ISBLANK($K30)=TRUE,-99,$K30),-99)</f>
        <v>0.93</v>
      </c>
      <c r="BW30" s="102">
        <f>IF(ISBLANK($L30)=TRUE,BW$36,IF(RANK($L30,$L$30:$L$36)/3=INT(RANK($L30,$L$30:$L$36)/3),BW$36+BW$2,IF(RANK($L30,$L$30:$L$36)/2=INT(RANK($L30,$L$30:$L$36)/2),BW$36,BW$36-BW$2)))</f>
        <v>3.05</v>
      </c>
      <c r="BX30" s="102">
        <f t="shared" ref="BX30:CA35" si="68">IF($D30&amp;$E30=BX$4,IF(ISBLANK($L30)=TRUE,-99,$L30),-99)</f>
        <v>-99</v>
      </c>
      <c r="BY30" s="102">
        <f t="shared" si="68"/>
        <v>-99</v>
      </c>
      <c r="BZ30" s="102">
        <f t="shared" si="68"/>
        <v>-99</v>
      </c>
      <c r="CA30" s="102">
        <f t="shared" si="68"/>
        <v>74639</v>
      </c>
      <c r="CB30" s="106"/>
      <c r="CH30" s="102">
        <f>IF(ISBLANK($M30)=TRUE,CH$36,IF(RANK($M30,$M$30:$M$36)/3=INT(RANK($M30,$M$30:$M$36)/3),CH$36+CH$2,IF(RANK($M30,$M$30:$M$36)/2=INT(RANK($M30,$M$30:$M$36)/2),CH$36,CH$36-CH$2)))</f>
        <v>2.95</v>
      </c>
      <c r="CI30" s="102">
        <f t="shared" ref="CI30:CL35" si="69">IF($D30&amp;$E30=CI$4,IF(ISBLANK($M30)=TRUE,-99,$M30),-99)</f>
        <v>-99</v>
      </c>
      <c r="CJ30" s="102">
        <f t="shared" si="69"/>
        <v>-99</v>
      </c>
      <c r="CK30" s="102">
        <f t="shared" si="69"/>
        <v>-99</v>
      </c>
      <c r="CL30" s="102">
        <f t="shared" si="69"/>
        <v>380</v>
      </c>
      <c r="CM30" s="106"/>
      <c r="CS30" s="102">
        <f>IF(ISBLANK($N30)=TRUE,CS$36,IF(RANK($N30,$N$30:$N$36)/3=INT(RANK($N30,$N$30:$N$36)/3),CS$36+CS$2,IF(RANK($N30,$N$30:$N$36)/2=INT(RANK($N30,$N$30:$N$36)/2),CS$36,CS$36-CS$2)))</f>
        <v>2.95</v>
      </c>
      <c r="CT30" s="102">
        <f>IF($D30&amp;$E30=CT$4,IF(ISBLANK($N30)=TRUE,-199,$N30),-199)</f>
        <v>-199</v>
      </c>
      <c r="CU30" s="102">
        <f>IF($D30&amp;$E30=CU$4,IF(ISBLANK($N30)=TRUE,-199,$N30),-199)</f>
        <v>-199</v>
      </c>
      <c r="CV30" s="102">
        <f>IF($D30&amp;$E30=CV$4,IF(ISBLANK($N30)=TRUE,-199,$N30),-199)</f>
        <v>-199</v>
      </c>
      <c r="CW30" s="102">
        <f>IF($D30&amp;$E30=CW$4,IF(ISBLANK($N30)=TRUE,-199,$N30),-199)</f>
        <v>709.8</v>
      </c>
      <c r="CX30" s="106"/>
      <c r="DD30" s="102">
        <f>IF($P30="",DD$36,IF(RANK($P30,$P$30:$P$36)/3=INT(RANK($P30,$P$30:$P$36)/3),DD$36+DD$2,IF(RANK($P30,$P$30:$P$36)/2=INT(RANK($P30,$P$30:$P$36)/2),DD$36,DD$36-DD$2)))</f>
        <v>2.95</v>
      </c>
      <c r="DE30" s="102">
        <f t="shared" ref="DE30:DH35" si="70">IF($D30&amp;$E30=DE$4,IF($P30="",-99,$P30),-99)</f>
        <v>-99</v>
      </c>
      <c r="DF30" s="102">
        <f t="shared" si="70"/>
        <v>-99</v>
      </c>
      <c r="DG30" s="102">
        <f t="shared" si="70"/>
        <v>-99</v>
      </c>
      <c r="DH30" s="102">
        <f t="shared" si="70"/>
        <v>1.4300000000000002</v>
      </c>
      <c r="DI30" s="107"/>
      <c r="DO30" s="102">
        <f>IF($R30="",DO$36,IF(RANK($R30,$R$30:$R$36)/3=INT(RANK($R30,$R$30:$R$36)/3),DO$36+DO$2,IF(RANK($R30,$R$30:$R$36)/2=INT(RANK($R30,$R$30:$R$36)/2),DO$36,DO$36-DO$2)))</f>
        <v>3.05</v>
      </c>
      <c r="DP30" s="104">
        <f t="shared" ref="DP30:DS35" si="71">IF($D30&amp;$E30=DP$4,IF($R30="",-99,$R30),-99)</f>
        <v>-99</v>
      </c>
      <c r="DQ30" s="104">
        <f t="shared" si="71"/>
        <v>-99</v>
      </c>
      <c r="DR30" s="104">
        <f t="shared" si="71"/>
        <v>-99</v>
      </c>
      <c r="DS30" s="104">
        <f t="shared" si="71"/>
        <v>144112.5</v>
      </c>
      <c r="DT30" s="106"/>
      <c r="DZ30" s="102">
        <f>IF($Q30="",DZ$36,IF(RANK($Q30,$Q$30:$Q$36)/3=INT(RANK($Q30,$Q$30:$Q$36)/3),DZ$36+DZ$2,IF(RANK($Q30,$Q$30:$Q$36)/2=INT(RANK($Q30,$Q$30:$Q$36)/2),DZ$36,DZ$36-DZ$2)))</f>
        <v>3.05</v>
      </c>
      <c r="EA30" s="102">
        <f>IF($D30&amp;$E30=EA$4,IF($Q30="",-99,$Q30),-99)</f>
        <v>-99</v>
      </c>
      <c r="EB30" s="102">
        <f>IF($D30&amp;$E30=EB$4,IF($Q30="",-99,$Q30),-99)</f>
        <v>-99</v>
      </c>
      <c r="EC30" s="102">
        <f>IF($D30&amp;$E30=EC$4,IF($Q30="",-99,$Q30),-99)</f>
        <v>-99</v>
      </c>
      <c r="ED30" s="102">
        <f>IF($D30&amp;$E30=ED$4,IF($Q30="",-99,$Q30),-99)</f>
        <v>1.625</v>
      </c>
      <c r="EE30" s="107"/>
    </row>
    <row r="31" spans="2:138" x14ac:dyDescent="0.25">
      <c r="B31" s="76">
        <v>42825</v>
      </c>
      <c r="C31" s="77">
        <v>125175</v>
      </c>
      <c r="D31" s="77" t="s">
        <v>91</v>
      </c>
      <c r="E31" s="77">
        <v>1</v>
      </c>
      <c r="F31" s="77">
        <v>1012</v>
      </c>
      <c r="G31" s="89">
        <v>1.76</v>
      </c>
      <c r="H31" s="89">
        <v>2.2200000000000002</v>
      </c>
      <c r="I31" s="109">
        <v>197420</v>
      </c>
      <c r="J31" s="89">
        <v>0.9</v>
      </c>
      <c r="K31" s="89">
        <v>1.41</v>
      </c>
      <c r="L31" s="109">
        <v>93133</v>
      </c>
      <c r="M31" s="91">
        <v>333</v>
      </c>
      <c r="N31" s="90">
        <v>400</v>
      </c>
      <c r="P31" s="133">
        <f t="shared" si="62"/>
        <v>1.33</v>
      </c>
      <c r="Q31" s="133">
        <f t="shared" si="62"/>
        <v>1.8149999999999999</v>
      </c>
      <c r="R31" s="134">
        <f t="shared" si="63"/>
        <v>145276.5</v>
      </c>
      <c r="T31" s="102">
        <f t="shared" ref="T31:T35" si="72">IF(ISBLANK(G31)=TRUE,T$36,IF(RANK(G31,$G$30:$G$36)/3=INT(RANK(G31,$G$30:$G$36)/3),T$36+T$2,IF(RANK(G31,$G$30:$G$36)/2=INT(RANK(G31,$G$30:$G$36)/2),T$36,T$36-T$2)))</f>
        <v>3.05</v>
      </c>
      <c r="U31" s="102">
        <f t="shared" si="64"/>
        <v>1.76</v>
      </c>
      <c r="V31" s="102">
        <f t="shared" si="64"/>
        <v>-99</v>
      </c>
      <c r="W31" s="102">
        <f t="shared" si="64"/>
        <v>-99</v>
      </c>
      <c r="X31" s="102">
        <f t="shared" si="64"/>
        <v>-99</v>
      </c>
      <c r="AE31" s="102">
        <f t="shared" ref="AE31:AE35" si="73">IF(ISBLANK(H31)=TRUE,AE$36,IF(RANK(H31,$H$30:$H$36)/3=INT(RANK(H31,$H$30:$H$36)/3),AE$36+AE$2,IF(RANK(H31,$H$30:$H$36)/2=INT(RANK(H31,$H$30:$H$36)/2),AE$36,AE$36-AE$2)))</f>
        <v>3.05</v>
      </c>
      <c r="AF31" s="102">
        <f t="shared" si="65"/>
        <v>2.2200000000000002</v>
      </c>
      <c r="AG31" s="102">
        <f t="shared" si="65"/>
        <v>-99</v>
      </c>
      <c r="AH31" s="102">
        <f t="shared" si="65"/>
        <v>-99</v>
      </c>
      <c r="AI31" s="102">
        <f t="shared" si="65"/>
        <v>-99</v>
      </c>
      <c r="AP31" s="102">
        <f t="shared" ref="AP31:AP35" si="74">IF(ISBLANK(I31)=TRUE,AP$36,IF(RANK(I31,$I$30:$I$36)/3=INT(RANK(I31,$I$30:$I$36)/3),AP$36+AP$2,IF(RANK(I31,$I$30:$I$36)/2=INT(RANK(I31,$I$30:$I$36)/2),AP$36,AP$36-AP$2)))</f>
        <v>3.05</v>
      </c>
      <c r="AQ31" s="102">
        <f t="shared" ref="AQ31:AQ35" si="75">IF($D31&amp;$E31=AQ$4,IF(ISBLANK($I31)=TRUE,-99,$I31),-99)</f>
        <v>197420</v>
      </c>
      <c r="AR31" s="102">
        <f t="shared" si="66"/>
        <v>-99</v>
      </c>
      <c r="AS31" s="102">
        <f t="shared" si="66"/>
        <v>-99</v>
      </c>
      <c r="AT31" s="102">
        <f t="shared" si="66"/>
        <v>-99</v>
      </c>
      <c r="BA31" s="102">
        <f t="shared" ref="BA31:BA35" si="76">IF(ISBLANK($J31)=TRUE,BA$36,IF(RANK($J31,$J$30:$J$36)/3=INT(RANK($J31,$J$30:$J$36)/3),BA$36+BA$2,IF(RANK($J31,$J$30:$J$36)/2=INT(RANK($J31,$J$30:$J$36)/2),BA$36,BA$36-BA$2)))</f>
        <v>2.95</v>
      </c>
      <c r="BB31" s="102">
        <f t="shared" ref="BB31:BB35" si="77">IF($D31&amp;$E31=BB$4,IF(ISBLANK($J31)=TRUE,-99,$J31),-99)</f>
        <v>0.9</v>
      </c>
      <c r="BC31" s="102">
        <f t="shared" si="67"/>
        <v>-99</v>
      </c>
      <c r="BD31" s="102">
        <f t="shared" si="67"/>
        <v>-99</v>
      </c>
      <c r="BE31" s="102">
        <f t="shared" si="67"/>
        <v>-99</v>
      </c>
      <c r="BL31" s="102">
        <f t="shared" ref="BL31:BL35" si="78">IF(ISBLANK($K31)=TRUE,BL$36,IF(RANK($K31,$K$30:$K$36)/3=INT(RANK($K31,$K$30:$K$36)/3),BL$36+BL$2,IF(RANK($K31,$K$30:$K$36)/2=INT(RANK($K31,$K$30:$K$36)/2),BL$36,BL$36-BL$2)))</f>
        <v>2.95</v>
      </c>
      <c r="BM31" s="102">
        <f t="shared" ref="BM31:BP35" si="79">IF($D31&amp;$E31=BM$4,IF(ISBLANK($K31)=TRUE,-99,$K31),-99)</f>
        <v>1.41</v>
      </c>
      <c r="BN31" s="102">
        <f t="shared" si="79"/>
        <v>-99</v>
      </c>
      <c r="BO31" s="102">
        <f t="shared" si="79"/>
        <v>-99</v>
      </c>
      <c r="BP31" s="102">
        <f t="shared" si="79"/>
        <v>-99</v>
      </c>
      <c r="BW31" s="102">
        <f t="shared" ref="BW31:BW35" si="80">IF(ISBLANK($L31)=TRUE,BW$36,IF(RANK($L31,$L$30:$L$36)/3=INT(RANK($L31,$L$30:$L$36)/3),BW$36+BW$2,IF(RANK($L31,$L$30:$L$36)/2=INT(RANK($L31,$L$30:$L$36)/2),BW$36,BW$36-BW$2)))</f>
        <v>2.95</v>
      </c>
      <c r="BX31" s="102">
        <f t="shared" si="68"/>
        <v>93133</v>
      </c>
      <c r="BY31" s="102">
        <f t="shared" si="68"/>
        <v>-99</v>
      </c>
      <c r="BZ31" s="102">
        <f t="shared" si="68"/>
        <v>-99</v>
      </c>
      <c r="CA31" s="102">
        <f t="shared" si="68"/>
        <v>-99</v>
      </c>
      <c r="CB31" s="106"/>
      <c r="CH31" s="102">
        <f t="shared" ref="CH31:CH35" si="81">IF(ISBLANK($M31)=TRUE,CH$36,IF(RANK($M31,$M$30:$M$36)/3=INT(RANK($M31,$M$30:$M$36)/3),CH$36+CH$2,IF(RANK($M31,$M$30:$M$36)/2=INT(RANK($M31,$M$30:$M$36)/2),CH$36,CH$36-CH$2)))</f>
        <v>3.05</v>
      </c>
      <c r="CI31" s="102">
        <f t="shared" si="69"/>
        <v>333</v>
      </c>
      <c r="CJ31" s="102">
        <f t="shared" si="69"/>
        <v>-99</v>
      </c>
      <c r="CK31" s="102">
        <f t="shared" si="69"/>
        <v>-99</v>
      </c>
      <c r="CL31" s="102">
        <f t="shared" si="69"/>
        <v>-99</v>
      </c>
      <c r="CM31" s="106"/>
      <c r="CS31" s="102">
        <f t="shared" ref="CS31:CS35" si="82">IF(ISBLANK($N31)=TRUE,CS$36,IF(RANK($N31,$N$30:$N$36)/3=INT(RANK($N31,$N$30:$N$36)/3),CS$36+CS$2,IF(RANK($N31,$N$30:$N$36)/2=INT(RANK($N31,$N$30:$N$36)/2),CS$36,CS$36-CS$2)))</f>
        <v>3.05</v>
      </c>
      <c r="CT31" s="102">
        <f t="shared" ref="CT31:CW35" si="83">IF($D31&amp;$E31=CT$4,IF(ISBLANK($N31)=TRUE,-199,$N31),-199)</f>
        <v>400</v>
      </c>
      <c r="CU31" s="102">
        <f t="shared" si="83"/>
        <v>-199</v>
      </c>
      <c r="CV31" s="102">
        <f t="shared" si="83"/>
        <v>-199</v>
      </c>
      <c r="CW31" s="102">
        <f t="shared" si="83"/>
        <v>-199</v>
      </c>
      <c r="CX31" s="106"/>
      <c r="DD31" s="102">
        <f t="shared" ref="DD31:DD35" si="84">IF($P31="",DD$36,IF(RANK($P31,$P$30:$P$36)/3=INT(RANK($P31,$P$30:$P$36)/3),DD$36+DD$2,IF(RANK($P31,$P$30:$P$36)/2=INT(RANK($P31,$P$30:$P$36)/2),DD$36,DD$36-DD$2)))</f>
        <v>3.05</v>
      </c>
      <c r="DE31" s="102">
        <f t="shared" si="70"/>
        <v>1.33</v>
      </c>
      <c r="DF31" s="102">
        <f t="shared" si="70"/>
        <v>-99</v>
      </c>
      <c r="DG31" s="102">
        <f t="shared" si="70"/>
        <v>-99</v>
      </c>
      <c r="DH31" s="102">
        <f t="shared" si="70"/>
        <v>-99</v>
      </c>
      <c r="DI31" s="107"/>
      <c r="DO31" s="102">
        <f t="shared" ref="DO31:DO35" si="85">IF($R31="",DO$36,IF(RANK($R31,$R$30:$R$36)/3=INT(RANK($R31,$R$30:$R$36)/3),DO$36+DO$2,IF(RANK($R31,$R$30:$R$36)/2=INT(RANK($R31,$R$30:$R$36)/2),DO$36,DO$36-DO$2)))</f>
        <v>2.95</v>
      </c>
      <c r="DP31" s="104">
        <f t="shared" si="71"/>
        <v>145276.5</v>
      </c>
      <c r="DQ31" s="104">
        <f t="shared" si="71"/>
        <v>-99</v>
      </c>
      <c r="DR31" s="104">
        <f t="shared" si="71"/>
        <v>-99</v>
      </c>
      <c r="DS31" s="104">
        <f t="shared" si="71"/>
        <v>-99</v>
      </c>
      <c r="DT31" s="106"/>
      <c r="DZ31" s="102">
        <f t="shared" ref="DZ31:DZ35" si="86">IF($Q31="",DZ$36,IF(RANK($Q31,$Q$30:$Q$36)/3=INT(RANK($Q31,$Q$30:$Q$36)/3),DZ$36+DZ$2,IF(RANK($Q31,$Q$30:$Q$36)/2=INT(RANK($Q31,$Q$30:$Q$36)/2),DZ$36,DZ$36-DZ$2)))</f>
        <v>2.95</v>
      </c>
      <c r="EA31" s="102">
        <f t="shared" ref="EA31:ED35" si="87">IF($D31&amp;$E31=EA$4,IF($Q31="",-99,$Q31),-99)</f>
        <v>1.8149999999999999</v>
      </c>
      <c r="EB31" s="102">
        <f t="shared" si="87"/>
        <v>-99</v>
      </c>
      <c r="EC31" s="102">
        <f t="shared" si="87"/>
        <v>-99</v>
      </c>
      <c r="ED31" s="102">
        <f t="shared" si="87"/>
        <v>-99</v>
      </c>
      <c r="EE31" s="107"/>
    </row>
    <row r="32" spans="2:138" x14ac:dyDescent="0.25">
      <c r="B32" s="78"/>
      <c r="C32" s="78"/>
      <c r="D32" s="77" t="s">
        <v>91</v>
      </c>
      <c r="E32" s="77">
        <v>1</v>
      </c>
      <c r="F32" s="77">
        <v>1012</v>
      </c>
      <c r="G32" s="89"/>
      <c r="H32" s="89"/>
      <c r="I32" s="109"/>
      <c r="J32" s="89"/>
      <c r="K32" s="89"/>
      <c r="L32" s="109"/>
      <c r="M32" s="91"/>
      <c r="N32" s="90"/>
      <c r="P32" s="133" t="str">
        <f t="shared" si="62"/>
        <v/>
      </c>
      <c r="Q32" s="133" t="str">
        <f t="shared" si="62"/>
        <v/>
      </c>
      <c r="R32" s="134" t="str">
        <f t="shared" si="63"/>
        <v/>
      </c>
      <c r="T32" s="102">
        <f t="shared" si="72"/>
        <v>3</v>
      </c>
      <c r="U32" s="102">
        <f t="shared" si="64"/>
        <v>-99</v>
      </c>
      <c r="V32" s="102">
        <f t="shared" si="64"/>
        <v>-99</v>
      </c>
      <c r="W32" s="102">
        <f t="shared" si="64"/>
        <v>-99</v>
      </c>
      <c r="X32" s="102">
        <f t="shared" si="64"/>
        <v>-99</v>
      </c>
      <c r="AE32" s="102">
        <f t="shared" si="73"/>
        <v>3</v>
      </c>
      <c r="AF32" s="102">
        <f t="shared" si="65"/>
        <v>-99</v>
      </c>
      <c r="AG32" s="102">
        <f t="shared" si="65"/>
        <v>-99</v>
      </c>
      <c r="AH32" s="102">
        <f t="shared" si="65"/>
        <v>-99</v>
      </c>
      <c r="AI32" s="102">
        <f t="shared" si="65"/>
        <v>-99</v>
      </c>
      <c r="AP32" s="102">
        <f t="shared" si="74"/>
        <v>3</v>
      </c>
      <c r="AQ32" s="102">
        <f t="shared" si="75"/>
        <v>-99</v>
      </c>
      <c r="AR32" s="102">
        <f t="shared" si="66"/>
        <v>-99</v>
      </c>
      <c r="AS32" s="102">
        <f t="shared" si="66"/>
        <v>-99</v>
      </c>
      <c r="AT32" s="102">
        <f t="shared" si="66"/>
        <v>-99</v>
      </c>
      <c r="BA32" s="102">
        <f t="shared" si="76"/>
        <v>3</v>
      </c>
      <c r="BB32" s="102">
        <f t="shared" si="77"/>
        <v>-99</v>
      </c>
      <c r="BC32" s="102">
        <f t="shared" si="67"/>
        <v>-99</v>
      </c>
      <c r="BD32" s="102">
        <f t="shared" si="67"/>
        <v>-99</v>
      </c>
      <c r="BE32" s="102">
        <f t="shared" si="67"/>
        <v>-99</v>
      </c>
      <c r="BL32" s="102">
        <f t="shared" si="78"/>
        <v>3</v>
      </c>
      <c r="BM32" s="102">
        <f t="shared" si="79"/>
        <v>-99</v>
      </c>
      <c r="BN32" s="102">
        <f t="shared" si="79"/>
        <v>-99</v>
      </c>
      <c r="BO32" s="102">
        <f t="shared" si="79"/>
        <v>-99</v>
      </c>
      <c r="BP32" s="102">
        <f t="shared" si="79"/>
        <v>-99</v>
      </c>
      <c r="BW32" s="102">
        <f t="shared" si="80"/>
        <v>3</v>
      </c>
      <c r="BX32" s="102">
        <f t="shared" si="68"/>
        <v>-99</v>
      </c>
      <c r="BY32" s="102">
        <f t="shared" si="68"/>
        <v>-99</v>
      </c>
      <c r="BZ32" s="102">
        <f t="shared" si="68"/>
        <v>-99</v>
      </c>
      <c r="CA32" s="102">
        <f t="shared" si="68"/>
        <v>-99</v>
      </c>
      <c r="CB32" s="106"/>
      <c r="CH32" s="102">
        <f t="shared" si="81"/>
        <v>3</v>
      </c>
      <c r="CI32" s="102">
        <f t="shared" si="69"/>
        <v>-99</v>
      </c>
      <c r="CJ32" s="102">
        <f t="shared" si="69"/>
        <v>-99</v>
      </c>
      <c r="CK32" s="102">
        <f t="shared" si="69"/>
        <v>-99</v>
      </c>
      <c r="CL32" s="102">
        <f t="shared" si="69"/>
        <v>-99</v>
      </c>
      <c r="CM32" s="106"/>
      <c r="CS32" s="102">
        <f t="shared" si="82"/>
        <v>3</v>
      </c>
      <c r="CT32" s="102">
        <f t="shared" si="83"/>
        <v>-199</v>
      </c>
      <c r="CU32" s="102">
        <f t="shared" si="83"/>
        <v>-199</v>
      </c>
      <c r="CV32" s="102">
        <f t="shared" si="83"/>
        <v>-199</v>
      </c>
      <c r="CW32" s="102">
        <f t="shared" si="83"/>
        <v>-199</v>
      </c>
      <c r="CX32" s="106"/>
      <c r="DD32" s="102">
        <f t="shared" si="84"/>
        <v>3</v>
      </c>
      <c r="DE32" s="102">
        <f t="shared" si="70"/>
        <v>-99</v>
      </c>
      <c r="DF32" s="102">
        <f t="shared" si="70"/>
        <v>-99</v>
      </c>
      <c r="DG32" s="102">
        <f t="shared" si="70"/>
        <v>-99</v>
      </c>
      <c r="DH32" s="102">
        <f t="shared" si="70"/>
        <v>-99</v>
      </c>
      <c r="DI32" s="107"/>
      <c r="DO32" s="102">
        <f t="shared" si="85"/>
        <v>3</v>
      </c>
      <c r="DP32" s="104">
        <f t="shared" si="71"/>
        <v>-99</v>
      </c>
      <c r="DQ32" s="104">
        <f t="shared" si="71"/>
        <v>-99</v>
      </c>
      <c r="DR32" s="104">
        <f t="shared" si="71"/>
        <v>-99</v>
      </c>
      <c r="DS32" s="104">
        <f t="shared" si="71"/>
        <v>-99</v>
      </c>
      <c r="DT32" s="106"/>
      <c r="DZ32" s="102">
        <f t="shared" si="86"/>
        <v>3</v>
      </c>
      <c r="EA32" s="102">
        <f t="shared" si="87"/>
        <v>-99</v>
      </c>
      <c r="EB32" s="102">
        <f t="shared" si="87"/>
        <v>-99</v>
      </c>
      <c r="EC32" s="102">
        <f t="shared" si="87"/>
        <v>-99</v>
      </c>
      <c r="ED32" s="102">
        <f t="shared" si="87"/>
        <v>-99</v>
      </c>
      <c r="EE32" s="107"/>
    </row>
    <row r="33" spans="2:138" x14ac:dyDescent="0.25">
      <c r="B33" s="78"/>
      <c r="C33" s="78"/>
      <c r="D33" s="77" t="s">
        <v>91</v>
      </c>
      <c r="E33" s="77">
        <v>2</v>
      </c>
      <c r="F33" s="77">
        <v>1012</v>
      </c>
      <c r="G33" s="89"/>
      <c r="H33" s="89"/>
      <c r="I33" s="109"/>
      <c r="J33" s="89"/>
      <c r="K33" s="89"/>
      <c r="L33" s="109"/>
      <c r="M33" s="91"/>
      <c r="N33" s="90"/>
      <c r="P33" s="133" t="str">
        <f t="shared" si="62"/>
        <v/>
      </c>
      <c r="Q33" s="133" t="str">
        <f t="shared" si="62"/>
        <v/>
      </c>
      <c r="R33" s="134" t="str">
        <f t="shared" si="63"/>
        <v/>
      </c>
      <c r="T33" s="102">
        <f t="shared" si="72"/>
        <v>3</v>
      </c>
      <c r="U33" s="102">
        <f t="shared" si="64"/>
        <v>-99</v>
      </c>
      <c r="V33" s="102">
        <f t="shared" si="64"/>
        <v>-99</v>
      </c>
      <c r="W33" s="102">
        <f t="shared" si="64"/>
        <v>-99</v>
      </c>
      <c r="X33" s="102">
        <f t="shared" si="64"/>
        <v>-99</v>
      </c>
      <c r="AE33" s="102">
        <f t="shared" si="73"/>
        <v>3</v>
      </c>
      <c r="AF33" s="102">
        <f t="shared" si="65"/>
        <v>-99</v>
      </c>
      <c r="AG33" s="102">
        <f t="shared" si="65"/>
        <v>-99</v>
      </c>
      <c r="AH33" s="102">
        <f t="shared" si="65"/>
        <v>-99</v>
      </c>
      <c r="AI33" s="102">
        <f t="shared" si="65"/>
        <v>-99</v>
      </c>
      <c r="AP33" s="102">
        <f t="shared" si="74"/>
        <v>3</v>
      </c>
      <c r="AQ33" s="102">
        <f t="shared" si="75"/>
        <v>-99</v>
      </c>
      <c r="AR33" s="102">
        <f t="shared" si="66"/>
        <v>-99</v>
      </c>
      <c r="AS33" s="102">
        <f t="shared" si="66"/>
        <v>-99</v>
      </c>
      <c r="AT33" s="102">
        <f t="shared" si="66"/>
        <v>-99</v>
      </c>
      <c r="BA33" s="102">
        <f t="shared" si="76"/>
        <v>3</v>
      </c>
      <c r="BB33" s="102">
        <f t="shared" si="77"/>
        <v>-99</v>
      </c>
      <c r="BC33" s="102">
        <f t="shared" si="67"/>
        <v>-99</v>
      </c>
      <c r="BD33" s="102">
        <f t="shared" si="67"/>
        <v>-99</v>
      </c>
      <c r="BE33" s="102">
        <f t="shared" si="67"/>
        <v>-99</v>
      </c>
      <c r="BL33" s="102">
        <f t="shared" si="78"/>
        <v>3</v>
      </c>
      <c r="BM33" s="102">
        <f t="shared" si="79"/>
        <v>-99</v>
      </c>
      <c r="BN33" s="102">
        <f t="shared" si="79"/>
        <v>-99</v>
      </c>
      <c r="BO33" s="102">
        <f t="shared" si="79"/>
        <v>-99</v>
      </c>
      <c r="BP33" s="102">
        <f t="shared" si="79"/>
        <v>-99</v>
      </c>
      <c r="BW33" s="102">
        <f t="shared" si="80"/>
        <v>3</v>
      </c>
      <c r="BX33" s="102">
        <f t="shared" si="68"/>
        <v>-99</v>
      </c>
      <c r="BY33" s="102">
        <f t="shared" si="68"/>
        <v>-99</v>
      </c>
      <c r="BZ33" s="102">
        <f t="shared" si="68"/>
        <v>-99</v>
      </c>
      <c r="CA33" s="102">
        <f t="shared" si="68"/>
        <v>-99</v>
      </c>
      <c r="CB33" s="106"/>
      <c r="CH33" s="102">
        <f t="shared" si="81"/>
        <v>3</v>
      </c>
      <c r="CI33" s="102">
        <f t="shared" si="69"/>
        <v>-99</v>
      </c>
      <c r="CJ33" s="102">
        <f t="shared" si="69"/>
        <v>-99</v>
      </c>
      <c r="CK33" s="102">
        <f t="shared" si="69"/>
        <v>-99</v>
      </c>
      <c r="CL33" s="102">
        <f t="shared" si="69"/>
        <v>-99</v>
      </c>
      <c r="CM33" s="106"/>
      <c r="CS33" s="102">
        <f t="shared" si="82"/>
        <v>3</v>
      </c>
      <c r="CT33" s="102">
        <f t="shared" si="83"/>
        <v>-199</v>
      </c>
      <c r="CU33" s="102">
        <f t="shared" si="83"/>
        <v>-199</v>
      </c>
      <c r="CV33" s="102">
        <f t="shared" si="83"/>
        <v>-199</v>
      </c>
      <c r="CW33" s="102">
        <f t="shared" si="83"/>
        <v>-199</v>
      </c>
      <c r="CX33" s="106"/>
      <c r="DD33" s="102">
        <f t="shared" si="84"/>
        <v>3</v>
      </c>
      <c r="DE33" s="102">
        <f t="shared" si="70"/>
        <v>-99</v>
      </c>
      <c r="DF33" s="102">
        <f t="shared" si="70"/>
        <v>-99</v>
      </c>
      <c r="DG33" s="102">
        <f t="shared" si="70"/>
        <v>-99</v>
      </c>
      <c r="DH33" s="102">
        <f t="shared" si="70"/>
        <v>-99</v>
      </c>
      <c r="DI33" s="107"/>
      <c r="DO33" s="102">
        <f t="shared" si="85"/>
        <v>3</v>
      </c>
      <c r="DP33" s="104">
        <f t="shared" si="71"/>
        <v>-99</v>
      </c>
      <c r="DQ33" s="104">
        <f t="shared" si="71"/>
        <v>-99</v>
      </c>
      <c r="DR33" s="104">
        <f t="shared" si="71"/>
        <v>-99</v>
      </c>
      <c r="DS33" s="104">
        <f t="shared" si="71"/>
        <v>-99</v>
      </c>
      <c r="DT33" s="106"/>
      <c r="DZ33" s="102">
        <f t="shared" si="86"/>
        <v>3</v>
      </c>
      <c r="EA33" s="102">
        <f t="shared" si="87"/>
        <v>-99</v>
      </c>
      <c r="EB33" s="102">
        <f t="shared" si="87"/>
        <v>-99</v>
      </c>
      <c r="EC33" s="102">
        <f t="shared" si="87"/>
        <v>-99</v>
      </c>
      <c r="ED33" s="102">
        <f t="shared" si="87"/>
        <v>-99</v>
      </c>
      <c r="EE33" s="107"/>
    </row>
    <row r="34" spans="2:138" x14ac:dyDescent="0.25">
      <c r="B34" s="78" t="s">
        <v>93</v>
      </c>
      <c r="C34" s="78">
        <v>125168</v>
      </c>
      <c r="D34" s="77" t="s">
        <v>90</v>
      </c>
      <c r="E34" s="77">
        <v>1</v>
      </c>
      <c r="F34" s="77">
        <v>1012</v>
      </c>
      <c r="G34" s="89"/>
      <c r="H34" s="89"/>
      <c r="I34" s="109"/>
      <c r="J34" s="89"/>
      <c r="K34" s="89"/>
      <c r="L34" s="109"/>
      <c r="M34" s="91"/>
      <c r="N34" s="90"/>
      <c r="P34" s="133" t="str">
        <f t="shared" si="62"/>
        <v/>
      </c>
      <c r="Q34" s="133" t="str">
        <f t="shared" si="62"/>
        <v/>
      </c>
      <c r="R34" s="134" t="str">
        <f t="shared" si="63"/>
        <v/>
      </c>
      <c r="T34" s="102">
        <f t="shared" si="72"/>
        <v>3</v>
      </c>
      <c r="U34" s="102">
        <f t="shared" si="64"/>
        <v>-99</v>
      </c>
      <c r="V34" s="102">
        <f t="shared" si="64"/>
        <v>-99</v>
      </c>
      <c r="W34" s="102">
        <f t="shared" si="64"/>
        <v>-99</v>
      </c>
      <c r="X34" s="102">
        <f t="shared" si="64"/>
        <v>-99</v>
      </c>
      <c r="AE34" s="102">
        <f t="shared" si="73"/>
        <v>3</v>
      </c>
      <c r="AF34" s="102">
        <f t="shared" si="65"/>
        <v>-99</v>
      </c>
      <c r="AG34" s="102">
        <f t="shared" si="65"/>
        <v>-99</v>
      </c>
      <c r="AH34" s="102">
        <f t="shared" si="65"/>
        <v>-99</v>
      </c>
      <c r="AI34" s="102">
        <f t="shared" si="65"/>
        <v>-99</v>
      </c>
      <c r="AP34" s="102">
        <f t="shared" si="74"/>
        <v>3</v>
      </c>
      <c r="AQ34" s="102">
        <f t="shared" si="75"/>
        <v>-99</v>
      </c>
      <c r="AR34" s="102">
        <f t="shared" si="66"/>
        <v>-99</v>
      </c>
      <c r="AS34" s="102">
        <f t="shared" si="66"/>
        <v>-99</v>
      </c>
      <c r="AT34" s="102">
        <f t="shared" si="66"/>
        <v>-99</v>
      </c>
      <c r="BA34" s="102">
        <f t="shared" si="76"/>
        <v>3</v>
      </c>
      <c r="BB34" s="102">
        <f t="shared" si="77"/>
        <v>-99</v>
      </c>
      <c r="BC34" s="102">
        <f t="shared" si="67"/>
        <v>-99</v>
      </c>
      <c r="BD34" s="102">
        <f t="shared" si="67"/>
        <v>-99</v>
      </c>
      <c r="BE34" s="102">
        <f t="shared" si="67"/>
        <v>-99</v>
      </c>
      <c r="BL34" s="102">
        <f t="shared" si="78"/>
        <v>3</v>
      </c>
      <c r="BM34" s="102">
        <f t="shared" si="79"/>
        <v>-99</v>
      </c>
      <c r="BN34" s="102">
        <f t="shared" si="79"/>
        <v>-99</v>
      </c>
      <c r="BO34" s="102">
        <f t="shared" si="79"/>
        <v>-99</v>
      </c>
      <c r="BP34" s="102">
        <f t="shared" si="79"/>
        <v>-99</v>
      </c>
      <c r="BW34" s="102">
        <f t="shared" si="80"/>
        <v>3</v>
      </c>
      <c r="BX34" s="102">
        <f t="shared" si="68"/>
        <v>-99</v>
      </c>
      <c r="BY34" s="102">
        <f t="shared" si="68"/>
        <v>-99</v>
      </c>
      <c r="BZ34" s="102">
        <f t="shared" si="68"/>
        <v>-99</v>
      </c>
      <c r="CA34" s="102">
        <f t="shared" si="68"/>
        <v>-99</v>
      </c>
      <c r="CB34" s="106"/>
      <c r="CH34" s="102">
        <f t="shared" si="81"/>
        <v>3</v>
      </c>
      <c r="CI34" s="102">
        <f t="shared" si="69"/>
        <v>-99</v>
      </c>
      <c r="CJ34" s="102">
        <f t="shared" si="69"/>
        <v>-99</v>
      </c>
      <c r="CK34" s="102">
        <f t="shared" si="69"/>
        <v>-99</v>
      </c>
      <c r="CL34" s="102">
        <f t="shared" si="69"/>
        <v>-99</v>
      </c>
      <c r="CM34" s="106"/>
      <c r="CS34" s="102">
        <f t="shared" si="82"/>
        <v>3</v>
      </c>
      <c r="CT34" s="102">
        <f t="shared" si="83"/>
        <v>-199</v>
      </c>
      <c r="CU34" s="102">
        <f t="shared" si="83"/>
        <v>-199</v>
      </c>
      <c r="CV34" s="102">
        <f t="shared" si="83"/>
        <v>-199</v>
      </c>
      <c r="CW34" s="102">
        <f t="shared" si="83"/>
        <v>-199</v>
      </c>
      <c r="CX34" s="106"/>
      <c r="DD34" s="102">
        <f t="shared" si="84"/>
        <v>3</v>
      </c>
      <c r="DE34" s="102">
        <f t="shared" si="70"/>
        <v>-99</v>
      </c>
      <c r="DF34" s="102">
        <f t="shared" si="70"/>
        <v>-99</v>
      </c>
      <c r="DG34" s="102">
        <f t="shared" si="70"/>
        <v>-99</v>
      </c>
      <c r="DH34" s="102">
        <f t="shared" si="70"/>
        <v>-99</v>
      </c>
      <c r="DI34" s="107"/>
      <c r="DO34" s="102">
        <f t="shared" si="85"/>
        <v>3</v>
      </c>
      <c r="DP34" s="104">
        <f t="shared" si="71"/>
        <v>-99</v>
      </c>
      <c r="DQ34" s="104">
        <f t="shared" si="71"/>
        <v>-99</v>
      </c>
      <c r="DR34" s="104">
        <f t="shared" si="71"/>
        <v>-99</v>
      </c>
      <c r="DS34" s="104">
        <f t="shared" si="71"/>
        <v>-99</v>
      </c>
      <c r="DT34" s="106"/>
      <c r="DZ34" s="102">
        <f t="shared" si="86"/>
        <v>3</v>
      </c>
      <c r="EA34" s="102">
        <f t="shared" si="87"/>
        <v>-99</v>
      </c>
      <c r="EB34" s="102">
        <f t="shared" si="87"/>
        <v>-99</v>
      </c>
      <c r="EC34" s="102">
        <f t="shared" si="87"/>
        <v>-99</v>
      </c>
      <c r="ED34" s="102">
        <f t="shared" si="87"/>
        <v>-99</v>
      </c>
      <c r="EE34" s="107"/>
    </row>
    <row r="35" spans="2:138" x14ac:dyDescent="0.25">
      <c r="B35" s="78"/>
      <c r="C35" s="78"/>
      <c r="D35" s="77" t="s">
        <v>90</v>
      </c>
      <c r="E35" s="77">
        <v>2</v>
      </c>
      <c r="F35" s="77">
        <v>1012</v>
      </c>
      <c r="G35" s="89"/>
      <c r="H35" s="89"/>
      <c r="I35" s="109"/>
      <c r="J35" s="89"/>
      <c r="K35" s="89"/>
      <c r="L35" s="109"/>
      <c r="M35" s="91"/>
      <c r="N35" s="90"/>
      <c r="P35" s="133" t="str">
        <f t="shared" si="62"/>
        <v/>
      </c>
      <c r="Q35" s="133" t="str">
        <f t="shared" si="62"/>
        <v/>
      </c>
      <c r="R35" s="134" t="str">
        <f t="shared" si="63"/>
        <v/>
      </c>
      <c r="T35" s="102">
        <f t="shared" si="72"/>
        <v>3</v>
      </c>
      <c r="U35" s="102">
        <f t="shared" si="64"/>
        <v>-99</v>
      </c>
      <c r="V35" s="102">
        <f t="shared" si="64"/>
        <v>-99</v>
      </c>
      <c r="W35" s="102">
        <f t="shared" si="64"/>
        <v>-99</v>
      </c>
      <c r="X35" s="102">
        <f t="shared" si="64"/>
        <v>-99</v>
      </c>
      <c r="AE35" s="102">
        <f t="shared" si="73"/>
        <v>3</v>
      </c>
      <c r="AF35" s="102">
        <f t="shared" si="65"/>
        <v>-99</v>
      </c>
      <c r="AG35" s="102">
        <f t="shared" si="65"/>
        <v>-99</v>
      </c>
      <c r="AH35" s="102">
        <f t="shared" si="65"/>
        <v>-99</v>
      </c>
      <c r="AI35" s="102">
        <f t="shared" si="65"/>
        <v>-99</v>
      </c>
      <c r="AP35" s="102">
        <f t="shared" si="74"/>
        <v>3</v>
      </c>
      <c r="AQ35" s="102">
        <f t="shared" si="75"/>
        <v>-99</v>
      </c>
      <c r="AR35" s="102">
        <f t="shared" si="66"/>
        <v>-99</v>
      </c>
      <c r="AS35" s="102">
        <f t="shared" si="66"/>
        <v>-99</v>
      </c>
      <c r="AT35" s="102">
        <f t="shared" si="66"/>
        <v>-99</v>
      </c>
      <c r="BA35" s="102">
        <f t="shared" si="76"/>
        <v>3</v>
      </c>
      <c r="BB35" s="102">
        <f t="shared" si="77"/>
        <v>-99</v>
      </c>
      <c r="BC35" s="102">
        <f t="shared" si="67"/>
        <v>-99</v>
      </c>
      <c r="BD35" s="102">
        <f t="shared" si="67"/>
        <v>-99</v>
      </c>
      <c r="BE35" s="102">
        <f t="shared" si="67"/>
        <v>-99</v>
      </c>
      <c r="BL35" s="102">
        <f t="shared" si="78"/>
        <v>3</v>
      </c>
      <c r="BM35" s="102">
        <f t="shared" si="79"/>
        <v>-99</v>
      </c>
      <c r="BN35" s="102">
        <f t="shared" si="79"/>
        <v>-99</v>
      </c>
      <c r="BO35" s="102">
        <f t="shared" si="79"/>
        <v>-99</v>
      </c>
      <c r="BP35" s="102">
        <f t="shared" si="79"/>
        <v>-99</v>
      </c>
      <c r="BW35" s="102">
        <f t="shared" si="80"/>
        <v>3</v>
      </c>
      <c r="BX35" s="102">
        <f t="shared" si="68"/>
        <v>-99</v>
      </c>
      <c r="BY35" s="102">
        <f t="shared" si="68"/>
        <v>-99</v>
      </c>
      <c r="BZ35" s="102">
        <f t="shared" si="68"/>
        <v>-99</v>
      </c>
      <c r="CA35" s="102">
        <f t="shared" si="68"/>
        <v>-99</v>
      </c>
      <c r="CB35" s="106"/>
      <c r="CH35" s="102">
        <f t="shared" si="81"/>
        <v>3</v>
      </c>
      <c r="CI35" s="102">
        <f t="shared" si="69"/>
        <v>-99</v>
      </c>
      <c r="CJ35" s="102">
        <f t="shared" si="69"/>
        <v>-99</v>
      </c>
      <c r="CK35" s="102">
        <f t="shared" si="69"/>
        <v>-99</v>
      </c>
      <c r="CL35" s="102">
        <f t="shared" si="69"/>
        <v>-99</v>
      </c>
      <c r="CM35" s="106"/>
      <c r="CS35" s="102">
        <f t="shared" si="82"/>
        <v>3</v>
      </c>
      <c r="CT35" s="102">
        <f t="shared" si="83"/>
        <v>-199</v>
      </c>
      <c r="CU35" s="102">
        <f t="shared" si="83"/>
        <v>-199</v>
      </c>
      <c r="CV35" s="102">
        <f t="shared" si="83"/>
        <v>-199</v>
      </c>
      <c r="CW35" s="102">
        <f t="shared" si="83"/>
        <v>-199</v>
      </c>
      <c r="CX35" s="106"/>
      <c r="DD35" s="102">
        <f t="shared" si="84"/>
        <v>3</v>
      </c>
      <c r="DE35" s="102">
        <f t="shared" si="70"/>
        <v>-99</v>
      </c>
      <c r="DF35" s="102">
        <f t="shared" si="70"/>
        <v>-99</v>
      </c>
      <c r="DG35" s="102">
        <f t="shared" si="70"/>
        <v>-99</v>
      </c>
      <c r="DH35" s="102">
        <f t="shared" si="70"/>
        <v>-99</v>
      </c>
      <c r="DI35" s="107"/>
      <c r="DO35" s="102">
        <f t="shared" si="85"/>
        <v>3</v>
      </c>
      <c r="DP35" s="104">
        <f t="shared" si="71"/>
        <v>-99</v>
      </c>
      <c r="DQ35" s="104">
        <f t="shared" si="71"/>
        <v>-99</v>
      </c>
      <c r="DR35" s="104">
        <f t="shared" si="71"/>
        <v>-99</v>
      </c>
      <c r="DS35" s="104">
        <f t="shared" si="71"/>
        <v>-99</v>
      </c>
      <c r="DT35" s="106"/>
      <c r="DZ35" s="102">
        <f t="shared" si="86"/>
        <v>3</v>
      </c>
      <c r="EA35" s="102">
        <f t="shared" si="87"/>
        <v>-99</v>
      </c>
      <c r="EB35" s="102">
        <f t="shared" si="87"/>
        <v>-99</v>
      </c>
      <c r="EC35" s="102">
        <f t="shared" si="87"/>
        <v>-99</v>
      </c>
      <c r="ED35" s="102">
        <f t="shared" si="87"/>
        <v>-99</v>
      </c>
      <c r="EE35" s="107"/>
    </row>
    <row r="36" spans="2:138" x14ac:dyDescent="0.25">
      <c r="B36" s="79"/>
      <c r="C36" s="79"/>
      <c r="D36" s="79"/>
      <c r="E36" s="79"/>
      <c r="F36" s="80"/>
      <c r="G36" s="92">
        <f t="shared" ref="G36:N36" si="88">AVERAGE(G30:G35)</f>
        <v>1.9700000000000002</v>
      </c>
      <c r="H36" s="92">
        <f t="shared" si="88"/>
        <v>2.27</v>
      </c>
      <c r="I36" s="110">
        <f t="shared" si="88"/>
        <v>205503</v>
      </c>
      <c r="J36" s="92">
        <f t="shared" si="88"/>
        <v>0.79</v>
      </c>
      <c r="K36" s="92">
        <f t="shared" si="88"/>
        <v>1.17</v>
      </c>
      <c r="L36" s="110">
        <f t="shared" si="88"/>
        <v>83886</v>
      </c>
      <c r="M36" s="93">
        <f t="shared" si="88"/>
        <v>356.5</v>
      </c>
      <c r="N36" s="94">
        <f t="shared" si="88"/>
        <v>554.9</v>
      </c>
      <c r="P36" s="139">
        <f t="shared" ref="P36:R36" si="89">AVERAGE(P30:P35)</f>
        <v>1.3800000000000001</v>
      </c>
      <c r="Q36" s="139">
        <f t="shared" si="89"/>
        <v>1.72</v>
      </c>
      <c r="R36" s="140">
        <f t="shared" si="89"/>
        <v>144694.5</v>
      </c>
      <c r="T36">
        <v>3</v>
      </c>
      <c r="Y36" s="103">
        <f>G36</f>
        <v>1.9700000000000002</v>
      </c>
      <c r="AE36">
        <v>3</v>
      </c>
      <c r="AJ36" s="103">
        <f>H36</f>
        <v>2.27</v>
      </c>
      <c r="AP36">
        <v>3</v>
      </c>
      <c r="AU36" s="104">
        <f>I36</f>
        <v>205503</v>
      </c>
      <c r="BA36">
        <v>3</v>
      </c>
      <c r="BF36" s="105">
        <f>J36</f>
        <v>0.79</v>
      </c>
      <c r="BL36">
        <v>3</v>
      </c>
      <c r="BQ36" s="105">
        <f>K36</f>
        <v>1.17</v>
      </c>
      <c r="BW36">
        <v>3</v>
      </c>
      <c r="CB36" s="104">
        <f>L36</f>
        <v>83886</v>
      </c>
      <c r="CH36">
        <v>3</v>
      </c>
      <c r="CM36" s="104">
        <f>M36</f>
        <v>356.5</v>
      </c>
      <c r="CS36">
        <v>3</v>
      </c>
      <c r="CX36" s="104">
        <f>N36</f>
        <v>554.9</v>
      </c>
      <c r="DD36">
        <v>3</v>
      </c>
      <c r="DI36" s="105">
        <f>P36</f>
        <v>1.3800000000000001</v>
      </c>
      <c r="DO36">
        <v>3</v>
      </c>
      <c r="DP36" s="106"/>
      <c r="DQ36" s="106"/>
      <c r="DR36" s="106"/>
      <c r="DS36" s="106"/>
      <c r="DT36" s="104">
        <f>R36</f>
        <v>144694.5</v>
      </c>
      <c r="DZ36">
        <v>3</v>
      </c>
      <c r="EE36" s="105">
        <f>Q36</f>
        <v>1.72</v>
      </c>
    </row>
    <row r="37" spans="2:138" x14ac:dyDescent="0.25">
      <c r="T37" s="102">
        <f>T36</f>
        <v>3</v>
      </c>
      <c r="Y37" s="74"/>
      <c r="Z37" s="102"/>
      <c r="AA37" s="102"/>
      <c r="AB37" s="102">
        <f>Z13</f>
        <v>1</v>
      </c>
      <c r="AE37" s="102">
        <f>AE36</f>
        <v>3</v>
      </c>
      <c r="AJ37" s="74"/>
      <c r="AK37" s="102"/>
      <c r="AL37" s="102"/>
      <c r="AM37" s="102">
        <f>AK13</f>
        <v>1</v>
      </c>
      <c r="AP37" s="102">
        <f>AP36</f>
        <v>3</v>
      </c>
      <c r="AU37" s="74"/>
      <c r="AV37" s="102"/>
      <c r="AW37" s="102"/>
      <c r="AX37" s="102">
        <f>AV13</f>
        <v>150000</v>
      </c>
      <c r="BA37" s="102">
        <f>BA36</f>
        <v>3</v>
      </c>
      <c r="BF37" s="74"/>
      <c r="BG37" s="102"/>
      <c r="BH37" s="102"/>
      <c r="BI37" s="102">
        <f>BG13</f>
        <v>0</v>
      </c>
      <c r="BL37" s="102">
        <f>BL36</f>
        <v>3</v>
      </c>
      <c r="BQ37" s="74"/>
      <c r="BR37" s="102"/>
      <c r="BS37" s="102"/>
      <c r="BT37" s="102">
        <v>0.4</v>
      </c>
      <c r="BW37" s="102">
        <f>BW36</f>
        <v>3</v>
      </c>
      <c r="CB37" s="74"/>
      <c r="CC37" s="102"/>
      <c r="CD37" s="102"/>
      <c r="CE37" s="102">
        <f>CC13</f>
        <v>50000</v>
      </c>
      <c r="CH37" s="102">
        <f>CH36</f>
        <v>3</v>
      </c>
      <c r="CM37" s="74"/>
      <c r="CN37" s="102"/>
      <c r="CO37" s="102"/>
      <c r="CP37" s="102">
        <f>CN13</f>
        <v>250</v>
      </c>
      <c r="CS37" s="102">
        <f>CS36</f>
        <v>3</v>
      </c>
      <c r="CX37" s="74"/>
      <c r="CY37" s="102"/>
      <c r="CZ37" s="102"/>
      <c r="DA37" s="102">
        <v>-100</v>
      </c>
      <c r="DD37" s="102">
        <f>DD36</f>
        <v>3</v>
      </c>
      <c r="DI37" s="74"/>
      <c r="DJ37" s="102"/>
      <c r="DK37" s="102"/>
      <c r="DL37" s="102">
        <v>0.9</v>
      </c>
      <c r="DO37" s="102">
        <f>DO36</f>
        <v>3</v>
      </c>
      <c r="DT37" s="74"/>
      <c r="DU37" s="102"/>
      <c r="DV37" s="102"/>
      <c r="DW37" s="102">
        <f>DU13</f>
        <v>100000</v>
      </c>
      <c r="DZ37" s="102">
        <f>DZ36</f>
        <v>3</v>
      </c>
      <c r="EE37" s="74"/>
      <c r="EF37" s="102"/>
      <c r="EG37" s="102"/>
      <c r="EH37" s="102">
        <f>EF13</f>
        <v>1</v>
      </c>
    </row>
    <row r="38" spans="2:138" x14ac:dyDescent="0.25">
      <c r="T38" s="102"/>
    </row>
    <row r="39" spans="2:138" ht="17.25" x14ac:dyDescent="0.25">
      <c r="B39" s="86" t="s">
        <v>85</v>
      </c>
      <c r="C39" s="85" t="s">
        <v>95</v>
      </c>
      <c r="D39" s="87" t="s">
        <v>96</v>
      </c>
      <c r="T39" s="102"/>
    </row>
    <row r="40" spans="2:138" ht="17.25" x14ac:dyDescent="0.25">
      <c r="B40" s="86" t="s">
        <v>86</v>
      </c>
      <c r="C40" s="85" t="s">
        <v>95</v>
      </c>
      <c r="D40" s="87" t="s">
        <v>97</v>
      </c>
    </row>
    <row r="41" spans="2:138" ht="17.25" x14ac:dyDescent="0.25">
      <c r="B41" s="86" t="s">
        <v>87</v>
      </c>
      <c r="C41" s="85" t="s">
        <v>95</v>
      </c>
      <c r="D41" s="87" t="s">
        <v>99</v>
      </c>
    </row>
    <row r="42" spans="2:138" ht="17.25" x14ac:dyDescent="0.25">
      <c r="B42" s="86" t="s">
        <v>114</v>
      </c>
      <c r="C42" s="85" t="s">
        <v>95</v>
      </c>
      <c r="D42" s="87" t="s">
        <v>98</v>
      </c>
    </row>
    <row r="43" spans="2:138" ht="17.25" x14ac:dyDescent="0.25">
      <c r="B43" s="86" t="s">
        <v>115</v>
      </c>
      <c r="C43" s="85" t="s">
        <v>95</v>
      </c>
      <c r="D43" s="87" t="s">
        <v>121</v>
      </c>
    </row>
    <row r="44" spans="2:138" ht="17.25" x14ac:dyDescent="0.25">
      <c r="B44" s="86" t="s">
        <v>88</v>
      </c>
      <c r="C44" s="85" t="s">
        <v>95</v>
      </c>
      <c r="D44" s="87" t="s">
        <v>100</v>
      </c>
    </row>
    <row r="45" spans="2:138" x14ac:dyDescent="0.25">
      <c r="B45" s="86" t="s">
        <v>13</v>
      </c>
      <c r="C45" s="85" t="s">
        <v>95</v>
      </c>
      <c r="D45" s="87" t="s">
        <v>101</v>
      </c>
    </row>
    <row r="46" spans="2:138" x14ac:dyDescent="0.25">
      <c r="B46" s="86" t="s">
        <v>89</v>
      </c>
      <c r="C46" s="85" t="s">
        <v>95</v>
      </c>
      <c r="D46" s="87" t="s">
        <v>102</v>
      </c>
    </row>
    <row r="47" spans="2:138" ht="17.25" x14ac:dyDescent="0.25">
      <c r="B47" s="86" t="s">
        <v>117</v>
      </c>
      <c r="C47" s="85" t="s">
        <v>95</v>
      </c>
      <c r="D47" s="87" t="s">
        <v>105</v>
      </c>
    </row>
    <row r="48" spans="2:138" ht="17.25" x14ac:dyDescent="0.25">
      <c r="B48" s="86" t="s">
        <v>118</v>
      </c>
      <c r="C48" s="85" t="s">
        <v>95</v>
      </c>
      <c r="D48" s="87" t="s">
        <v>122</v>
      </c>
    </row>
    <row r="49" spans="2:4" ht="17.25" x14ac:dyDescent="0.25">
      <c r="B49" s="86" t="s">
        <v>104</v>
      </c>
      <c r="C49" s="85" t="s">
        <v>95</v>
      </c>
      <c r="D49" s="87" t="s">
        <v>106</v>
      </c>
    </row>
    <row r="51" spans="2:4" x14ac:dyDescent="0.25">
      <c r="B51" s="83"/>
      <c r="C51" s="85" t="s">
        <v>95</v>
      </c>
      <c r="D51" s="87" t="s">
        <v>103</v>
      </c>
    </row>
    <row r="65" spans="1:18" x14ac:dyDescent="0.25">
      <c r="A65">
        <v>4</v>
      </c>
    </row>
    <row r="76" spans="1:18" ht="16.5" thickBot="1" x14ac:dyDescent="0.3">
      <c r="P76" s="120" t="s">
        <v>119</v>
      </c>
      <c r="Q76" s="120"/>
      <c r="R76" s="120"/>
    </row>
    <row r="77" spans="1:18" ht="25.5" x14ac:dyDescent="0.25">
      <c r="B77" s="75" t="s">
        <v>80</v>
      </c>
      <c r="C77" s="75" t="s">
        <v>81</v>
      </c>
      <c r="D77" s="75" t="s">
        <v>82</v>
      </c>
      <c r="E77" s="75" t="s">
        <v>83</v>
      </c>
      <c r="F77" s="75" t="s">
        <v>84</v>
      </c>
      <c r="G77" s="75" t="s">
        <v>85</v>
      </c>
      <c r="H77" s="75" t="s">
        <v>86</v>
      </c>
      <c r="I77" s="75" t="s">
        <v>87</v>
      </c>
      <c r="J77" s="75" t="s">
        <v>114</v>
      </c>
      <c r="K77" s="75" t="s">
        <v>115</v>
      </c>
      <c r="L77" s="75" t="s">
        <v>88</v>
      </c>
      <c r="M77" s="75" t="s">
        <v>13</v>
      </c>
      <c r="N77" s="75" t="s">
        <v>89</v>
      </c>
      <c r="P77" s="88" t="s">
        <v>117</v>
      </c>
      <c r="Q77" s="88" t="s">
        <v>118</v>
      </c>
      <c r="R77" s="88" t="s">
        <v>104</v>
      </c>
    </row>
    <row r="78" spans="1:18" x14ac:dyDescent="0.25">
      <c r="B78" s="112">
        <v>42817</v>
      </c>
      <c r="C78" s="113">
        <v>109204</v>
      </c>
      <c r="D78" s="113" t="s">
        <v>90</v>
      </c>
      <c r="E78" s="113">
        <v>2</v>
      </c>
      <c r="F78" s="113">
        <v>1011</v>
      </c>
      <c r="G78" s="114">
        <v>1.6</v>
      </c>
      <c r="H78" s="114">
        <v>1.77</v>
      </c>
      <c r="I78" s="115">
        <v>174278</v>
      </c>
      <c r="J78" s="114">
        <v>0.93</v>
      </c>
      <c r="K78" s="114">
        <v>1.1399999999999999</v>
      </c>
      <c r="L78" s="115">
        <v>89591</v>
      </c>
      <c r="M78" s="116">
        <v>458</v>
      </c>
      <c r="N78" s="117">
        <v>749.5</v>
      </c>
      <c r="P78" s="118">
        <f>IF(OR(ISBLANK(G78)=TRUE,ISBLANK(J78)=TRUE),"",(G78+J78)/2)</f>
        <v>1.2650000000000001</v>
      </c>
      <c r="Q78" s="118">
        <f t="shared" ref="Q78" si="90">IF(OR(ISBLANK(H78)=TRUE,ISBLANK(K78)=TRUE),"",(H78+K78)/2)</f>
        <v>1.4550000000000001</v>
      </c>
      <c r="R78" s="119">
        <f>IF(OR(ISBLANK(I78)=TRUE,ISBLANK(L78)=TRUE),"",(I78+L78)/2)</f>
        <v>131934.5</v>
      </c>
    </row>
  </sheetData>
  <mergeCells count="8">
    <mergeCell ref="T1:W1"/>
    <mergeCell ref="P76:R76"/>
    <mergeCell ref="B3:N3"/>
    <mergeCell ref="B15:N15"/>
    <mergeCell ref="B28:N28"/>
    <mergeCell ref="P3:R3"/>
    <mergeCell ref="P15:R15"/>
    <mergeCell ref="P28:R28"/>
  </mergeCells>
  <printOptions horizontalCentered="1"/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workbookViewId="0"/>
  </sheetViews>
  <sheetFormatPr defaultRowHeight="15" x14ac:dyDescent="0.25"/>
  <cols>
    <col min="2" max="2" width="16.140625" customWidth="1"/>
  </cols>
  <sheetData>
    <row r="1" spans="1:20" x14ac:dyDescent="0.25">
      <c r="A1" s="1"/>
      <c r="B1" s="124" t="s">
        <v>51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2"/>
      <c r="R1" s="2"/>
      <c r="S1" s="2"/>
    </row>
    <row r="2" spans="1:20" ht="15" customHeight="1" x14ac:dyDescent="0.25">
      <c r="A2" s="1"/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"/>
      <c r="R2" s="3" t="s">
        <v>1</v>
      </c>
      <c r="S2" s="4" t="s">
        <v>2</v>
      </c>
      <c r="T2" s="3" t="s">
        <v>3</v>
      </c>
    </row>
    <row r="3" spans="1:20" x14ac:dyDescent="0.25">
      <c r="A3" s="1"/>
      <c r="B3" s="5"/>
      <c r="C3" s="6" t="s">
        <v>52</v>
      </c>
      <c r="D3" s="6" t="s">
        <v>53</v>
      </c>
      <c r="E3" s="7" t="s">
        <v>54</v>
      </c>
      <c r="F3" s="7" t="s">
        <v>55</v>
      </c>
      <c r="G3" s="6" t="s">
        <v>56</v>
      </c>
      <c r="H3" s="6" t="s">
        <v>57</v>
      </c>
      <c r="I3" s="8" t="s">
        <v>9</v>
      </c>
      <c r="J3" s="54" t="s">
        <v>58</v>
      </c>
      <c r="K3" s="7" t="s">
        <v>59</v>
      </c>
      <c r="L3" s="6">
        <v>165</v>
      </c>
      <c r="M3" s="6">
        <v>165</v>
      </c>
      <c r="N3" s="7">
        <v>20</v>
      </c>
      <c r="O3" s="6">
        <v>102</v>
      </c>
      <c r="P3" s="7">
        <v>20</v>
      </c>
      <c r="Q3" s="1"/>
      <c r="R3" s="32" t="s">
        <v>60</v>
      </c>
      <c r="S3" s="9" t="s">
        <v>11</v>
      </c>
      <c r="T3" s="10" t="s">
        <v>15</v>
      </c>
    </row>
    <row r="4" spans="1:20" ht="50.1" customHeight="1" x14ac:dyDescent="0.25">
      <c r="A4" s="35" t="s">
        <v>64</v>
      </c>
      <c r="B4" s="34" t="s">
        <v>66</v>
      </c>
      <c r="C4" s="36">
        <v>1.59</v>
      </c>
      <c r="D4" s="36">
        <v>1.71</v>
      </c>
      <c r="E4" s="37">
        <v>2.0499999999999998</v>
      </c>
      <c r="F4" s="37">
        <v>2.23</v>
      </c>
      <c r="G4" s="36">
        <v>2.5099999999999998</v>
      </c>
      <c r="H4" s="36">
        <v>3.12</v>
      </c>
      <c r="I4" s="38">
        <v>2.7</v>
      </c>
      <c r="J4" s="55">
        <v>2.62</v>
      </c>
      <c r="K4" s="37">
        <v>2.5499999999999998</v>
      </c>
      <c r="L4" s="36"/>
      <c r="M4" s="36"/>
      <c r="N4" s="37"/>
      <c r="O4" s="36"/>
      <c r="P4" s="37"/>
      <c r="Q4" s="50"/>
      <c r="R4" s="39">
        <v>2.66</v>
      </c>
      <c r="S4" s="39">
        <f t="shared" ref="S4:S10" si="0">AVERAGE(C4:P4)</f>
        <v>2.3422222222222224</v>
      </c>
      <c r="T4" s="39">
        <f t="shared" ref="T4:T10" si="1">AVERAGE(J4:P4)</f>
        <v>2.585</v>
      </c>
    </row>
    <row r="5" spans="1:20" ht="50.1" customHeight="1" x14ac:dyDescent="0.25">
      <c r="A5" s="35" t="s">
        <v>65</v>
      </c>
      <c r="B5" s="34" t="s">
        <v>66</v>
      </c>
      <c r="C5" s="36">
        <v>1.73</v>
      </c>
      <c r="D5" s="36">
        <v>1.85</v>
      </c>
      <c r="E5" s="37">
        <v>2.2799999999999998</v>
      </c>
      <c r="F5" s="37">
        <v>2.54</v>
      </c>
      <c r="G5" s="36">
        <v>2.75</v>
      </c>
      <c r="H5" s="36">
        <v>3.47</v>
      </c>
      <c r="I5" s="38"/>
      <c r="J5" s="55">
        <v>2.83</v>
      </c>
      <c r="K5" s="37">
        <v>2.74</v>
      </c>
      <c r="L5" s="36"/>
      <c r="M5" s="36"/>
      <c r="N5" s="37"/>
      <c r="O5" s="36"/>
      <c r="P5" s="37"/>
      <c r="Q5" s="50"/>
      <c r="R5" s="48" t="s">
        <v>68</v>
      </c>
      <c r="S5" s="39">
        <f t="shared" si="0"/>
        <v>2.5237499999999997</v>
      </c>
      <c r="T5" s="39">
        <f t="shared" si="1"/>
        <v>2.7850000000000001</v>
      </c>
    </row>
    <row r="6" spans="1:20" ht="50.1" customHeight="1" x14ac:dyDescent="0.25">
      <c r="A6" s="1"/>
      <c r="B6" s="34" t="s">
        <v>62</v>
      </c>
      <c r="C6" s="43">
        <v>181144.109</v>
      </c>
      <c r="D6" s="43">
        <v>178950.277</v>
      </c>
      <c r="E6" s="44">
        <v>222565.57125000001</v>
      </c>
      <c r="F6" s="44">
        <v>236589.97187499996</v>
      </c>
      <c r="G6" s="43">
        <v>249016.97899999999</v>
      </c>
      <c r="H6" s="43">
        <v>297796.01</v>
      </c>
      <c r="I6" s="45"/>
      <c r="J6" s="56">
        <v>282959.48</v>
      </c>
      <c r="K6" s="44">
        <v>260255.21</v>
      </c>
      <c r="L6" s="43"/>
      <c r="M6" s="43"/>
      <c r="N6" s="44"/>
      <c r="O6" s="43"/>
      <c r="P6" s="44"/>
      <c r="Q6" s="50"/>
      <c r="R6" s="46">
        <v>267855.06925</v>
      </c>
      <c r="S6" s="46">
        <f t="shared" si="0"/>
        <v>238659.70101562497</v>
      </c>
      <c r="T6" s="46">
        <f t="shared" si="1"/>
        <v>271607.34499999997</v>
      </c>
    </row>
    <row r="7" spans="1:20" ht="50.1" customHeight="1" x14ac:dyDescent="0.25">
      <c r="A7" s="35" t="s">
        <v>64</v>
      </c>
      <c r="B7" s="34" t="s">
        <v>67</v>
      </c>
      <c r="C7" s="36">
        <v>0.94</v>
      </c>
      <c r="D7" s="36">
        <v>0.96</v>
      </c>
      <c r="E7" s="37"/>
      <c r="F7" s="37"/>
      <c r="G7" s="36">
        <v>1.54</v>
      </c>
      <c r="H7" s="36">
        <v>1.0900000000000001</v>
      </c>
      <c r="I7" s="38"/>
      <c r="J7" s="55">
        <v>1.27</v>
      </c>
      <c r="K7" s="37">
        <v>1.1000000000000001</v>
      </c>
      <c r="L7" s="36"/>
      <c r="M7" s="36"/>
      <c r="N7" s="37"/>
      <c r="O7" s="36"/>
      <c r="P7" s="37"/>
      <c r="Q7" s="50"/>
      <c r="R7" s="48" t="s">
        <v>68</v>
      </c>
      <c r="S7" s="39">
        <f t="shared" si="0"/>
        <v>1.1500000000000001</v>
      </c>
      <c r="T7" s="39">
        <f t="shared" si="1"/>
        <v>1.1850000000000001</v>
      </c>
    </row>
    <row r="8" spans="1:20" ht="50.1" customHeight="1" x14ac:dyDescent="0.25">
      <c r="A8" s="35" t="s">
        <v>65</v>
      </c>
      <c r="B8" s="34" t="s">
        <v>67</v>
      </c>
      <c r="C8" s="36"/>
      <c r="D8" s="36"/>
      <c r="E8" s="37"/>
      <c r="F8" s="37"/>
      <c r="G8" s="36">
        <v>1.97</v>
      </c>
      <c r="H8" s="36">
        <v>1.5</v>
      </c>
      <c r="I8" s="38"/>
      <c r="J8" s="55">
        <v>1.61</v>
      </c>
      <c r="K8" s="37">
        <v>1.69</v>
      </c>
      <c r="L8" s="36"/>
      <c r="M8" s="36"/>
      <c r="N8" s="37"/>
      <c r="O8" s="36"/>
      <c r="P8" s="37"/>
      <c r="Q8" s="50"/>
      <c r="R8" s="48" t="s">
        <v>68</v>
      </c>
      <c r="S8" s="39">
        <f t="shared" ref="S8" si="2">AVERAGE(C8:P8)</f>
        <v>1.6924999999999999</v>
      </c>
      <c r="T8" s="39">
        <f t="shared" ref="T8" si="3">AVERAGE(J8:P8)</f>
        <v>1.65</v>
      </c>
    </row>
    <row r="9" spans="1:20" ht="50.1" customHeight="1" x14ac:dyDescent="0.25">
      <c r="A9" s="1"/>
      <c r="B9" s="34" t="s">
        <v>63</v>
      </c>
      <c r="C9" s="43">
        <v>105363.19500000001</v>
      </c>
      <c r="D9" s="43">
        <v>107172.701</v>
      </c>
      <c r="E9" s="44"/>
      <c r="F9" s="44"/>
      <c r="G9" s="43">
        <v>134176.9</v>
      </c>
      <c r="H9" s="43">
        <v>109077.07</v>
      </c>
      <c r="I9" s="45"/>
      <c r="J9" s="56">
        <v>118966.348</v>
      </c>
      <c r="K9" s="44">
        <v>117905.80000000003</v>
      </c>
      <c r="L9" s="43"/>
      <c r="M9" s="43"/>
      <c r="N9" s="44"/>
      <c r="O9" s="43"/>
      <c r="P9" s="44"/>
      <c r="Q9" s="50"/>
      <c r="R9" s="46">
        <v>104259.98150000001</v>
      </c>
      <c r="S9" s="46">
        <f t="shared" si="0"/>
        <v>115443.66899999999</v>
      </c>
      <c r="T9" s="46">
        <f t="shared" si="1"/>
        <v>118436.07400000002</v>
      </c>
    </row>
    <row r="10" spans="1:20" ht="35.1" customHeight="1" x14ac:dyDescent="0.25">
      <c r="A10" s="1"/>
      <c r="B10" s="49" t="s">
        <v>76</v>
      </c>
      <c r="C10" s="40">
        <v>321.00000000000023</v>
      </c>
      <c r="D10" s="40">
        <v>667.82799999999997</v>
      </c>
      <c r="E10" s="41"/>
      <c r="F10" s="41"/>
      <c r="G10" s="40">
        <v>334.37199999999962</v>
      </c>
      <c r="H10" s="40">
        <v>572.1</v>
      </c>
      <c r="I10" s="42"/>
      <c r="J10" s="57">
        <v>712.30799999999999</v>
      </c>
      <c r="K10" s="129">
        <v>64</v>
      </c>
      <c r="L10" s="40"/>
      <c r="M10" s="40"/>
      <c r="N10" s="41"/>
      <c r="O10" s="40"/>
      <c r="P10" s="41"/>
      <c r="Q10" s="50"/>
      <c r="R10" s="52" t="s">
        <v>68</v>
      </c>
      <c r="S10" s="47">
        <f t="shared" si="0"/>
        <v>445.26799999999997</v>
      </c>
      <c r="T10" s="47">
        <f t="shared" si="1"/>
        <v>388.154</v>
      </c>
    </row>
    <row r="11" spans="1:20" ht="35.1" customHeight="1" x14ac:dyDescent="0.25">
      <c r="A11" s="1"/>
      <c r="B11" s="51" t="s">
        <v>70</v>
      </c>
      <c r="C11" s="43">
        <v>3</v>
      </c>
      <c r="D11" s="43">
        <v>5</v>
      </c>
      <c r="E11" s="44"/>
      <c r="F11" s="44"/>
      <c r="G11" s="43">
        <v>1</v>
      </c>
      <c r="H11" s="43">
        <v>7</v>
      </c>
      <c r="I11" s="45">
        <v>2</v>
      </c>
      <c r="J11" s="56">
        <v>1</v>
      </c>
      <c r="K11" s="128"/>
      <c r="L11" s="43"/>
      <c r="M11" s="43"/>
      <c r="N11" s="44"/>
      <c r="O11" s="43"/>
      <c r="P11" s="44"/>
      <c r="Q11" s="50"/>
      <c r="R11" s="53" t="s">
        <v>71</v>
      </c>
      <c r="S11" s="53" t="s">
        <v>71</v>
      </c>
      <c r="T11" s="53" t="s">
        <v>71</v>
      </c>
    </row>
    <row r="12" spans="1:20" ht="35.1" customHeight="1" x14ac:dyDescent="0.25">
      <c r="A12" s="1"/>
      <c r="B12" s="51" t="s">
        <v>69</v>
      </c>
      <c r="C12" s="43">
        <v>691</v>
      </c>
      <c r="D12" s="43">
        <v>1111.5</v>
      </c>
      <c r="E12" s="44"/>
      <c r="F12" s="44"/>
      <c r="G12" s="43">
        <v>328.5</v>
      </c>
      <c r="H12" s="43">
        <v>1992</v>
      </c>
      <c r="I12" s="45"/>
      <c r="J12" s="56">
        <v>303.5</v>
      </c>
      <c r="K12" s="128"/>
      <c r="L12" s="43"/>
      <c r="M12" s="43"/>
      <c r="N12" s="44"/>
      <c r="O12" s="43"/>
      <c r="P12" s="44"/>
      <c r="Q12" s="50"/>
      <c r="R12" s="53" t="s">
        <v>71</v>
      </c>
      <c r="S12" s="53" t="s">
        <v>71</v>
      </c>
      <c r="T12" s="53" t="s">
        <v>71</v>
      </c>
    </row>
    <row r="13" spans="1:20" x14ac:dyDescent="0.25">
      <c r="A13" s="1"/>
      <c r="B13" s="124" t="s">
        <v>13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50"/>
      <c r="R13" s="3" t="s">
        <v>1</v>
      </c>
      <c r="S13" s="4" t="s">
        <v>2</v>
      </c>
      <c r="T13" s="3" t="s">
        <v>3</v>
      </c>
    </row>
    <row r="14" spans="1:20" x14ac:dyDescent="0.25">
      <c r="A14" s="1"/>
      <c r="B14" s="5" t="s">
        <v>14</v>
      </c>
      <c r="C14" s="6" t="s">
        <v>52</v>
      </c>
      <c r="D14" s="6" t="s">
        <v>53</v>
      </c>
      <c r="E14" s="7" t="s">
        <v>54</v>
      </c>
      <c r="F14" s="7" t="s">
        <v>55</v>
      </c>
      <c r="G14" s="6" t="s">
        <v>56</v>
      </c>
      <c r="H14" s="6" t="s">
        <v>57</v>
      </c>
      <c r="I14" s="8" t="s">
        <v>9</v>
      </c>
      <c r="J14" s="54" t="s">
        <v>58</v>
      </c>
      <c r="K14" s="7" t="s">
        <v>59</v>
      </c>
      <c r="L14" s="6">
        <v>165</v>
      </c>
      <c r="M14" s="6">
        <v>165</v>
      </c>
      <c r="N14" s="7">
        <v>20</v>
      </c>
      <c r="O14" s="6">
        <v>102</v>
      </c>
      <c r="P14" s="7">
        <v>20</v>
      </c>
      <c r="Q14" s="1"/>
      <c r="R14" s="32" t="s">
        <v>60</v>
      </c>
      <c r="S14" s="9" t="s">
        <v>11</v>
      </c>
      <c r="T14" s="10" t="s">
        <v>15</v>
      </c>
    </row>
    <row r="15" spans="1:20" x14ac:dyDescent="0.25">
      <c r="A15" s="1"/>
      <c r="B15" s="1">
        <v>0</v>
      </c>
      <c r="C15" s="14">
        <v>0</v>
      </c>
      <c r="D15" s="14">
        <v>0</v>
      </c>
      <c r="E15" s="15">
        <v>0</v>
      </c>
      <c r="F15" s="15">
        <v>0</v>
      </c>
      <c r="G15" s="14">
        <v>0</v>
      </c>
      <c r="H15" s="14">
        <v>0</v>
      </c>
      <c r="I15" s="16"/>
      <c r="J15" s="58">
        <v>0</v>
      </c>
      <c r="K15" s="15">
        <v>0</v>
      </c>
      <c r="L15" s="14"/>
      <c r="M15" s="14"/>
      <c r="N15" s="15"/>
      <c r="O15" s="14"/>
      <c r="P15" s="15"/>
      <c r="Q15" s="1"/>
      <c r="R15" s="17">
        <v>0</v>
      </c>
      <c r="S15" s="17">
        <f t="shared" ref="S15:S39" si="4">AVERAGE(C15:P15)</f>
        <v>0</v>
      </c>
      <c r="T15" s="17">
        <f t="shared" ref="T15:T39" si="5">AVERAGE(J15:P15)</f>
        <v>0</v>
      </c>
    </row>
    <row r="16" spans="1:20" x14ac:dyDescent="0.25">
      <c r="A16" s="1"/>
      <c r="B16" s="1">
        <v>25</v>
      </c>
      <c r="C16" s="14">
        <v>9</v>
      </c>
      <c r="D16" s="14">
        <v>11</v>
      </c>
      <c r="E16" s="15">
        <v>11</v>
      </c>
      <c r="F16" s="15">
        <v>11</v>
      </c>
      <c r="G16" s="14">
        <v>10</v>
      </c>
      <c r="H16" s="14">
        <v>11</v>
      </c>
      <c r="I16" s="16"/>
      <c r="J16" s="58">
        <v>10</v>
      </c>
      <c r="K16" s="15">
        <v>19</v>
      </c>
      <c r="L16" s="14"/>
      <c r="M16" s="14"/>
      <c r="N16" s="15"/>
      <c r="O16" s="14"/>
      <c r="P16" s="15"/>
      <c r="Q16" s="1"/>
      <c r="R16" s="17">
        <v>11</v>
      </c>
      <c r="S16" s="17">
        <f t="shared" si="4"/>
        <v>11.5</v>
      </c>
      <c r="T16" s="17">
        <f t="shared" si="5"/>
        <v>14.5</v>
      </c>
    </row>
    <row r="17" spans="1:20" x14ac:dyDescent="0.25">
      <c r="A17" s="1"/>
      <c r="B17" s="1">
        <v>50</v>
      </c>
      <c r="C17" s="14">
        <v>15</v>
      </c>
      <c r="D17" s="14">
        <v>14</v>
      </c>
      <c r="E17" s="15">
        <v>16</v>
      </c>
      <c r="F17" s="15">
        <v>14</v>
      </c>
      <c r="G17" s="14">
        <v>13</v>
      </c>
      <c r="H17" s="14">
        <v>16</v>
      </c>
      <c r="I17" s="16"/>
      <c r="J17" s="58">
        <v>16</v>
      </c>
      <c r="K17" s="15">
        <v>27</v>
      </c>
      <c r="L17" s="14"/>
      <c r="M17" s="14"/>
      <c r="N17" s="15"/>
      <c r="O17" s="14"/>
      <c r="P17" s="15"/>
      <c r="Q17" s="1"/>
      <c r="R17" s="17">
        <v>12.2</v>
      </c>
      <c r="S17" s="17">
        <f t="shared" si="4"/>
        <v>16.375</v>
      </c>
      <c r="T17" s="17">
        <f t="shared" si="5"/>
        <v>21.5</v>
      </c>
    </row>
    <row r="18" spans="1:20" x14ac:dyDescent="0.25">
      <c r="A18" s="1"/>
      <c r="B18" s="1">
        <v>75</v>
      </c>
      <c r="C18" s="14">
        <v>21</v>
      </c>
      <c r="D18" s="14">
        <v>19</v>
      </c>
      <c r="E18" s="15">
        <v>23</v>
      </c>
      <c r="F18" s="15">
        <v>18</v>
      </c>
      <c r="G18" s="14">
        <v>18</v>
      </c>
      <c r="H18" s="14">
        <v>21</v>
      </c>
      <c r="I18" s="16"/>
      <c r="J18" s="58">
        <v>21</v>
      </c>
      <c r="K18" s="15">
        <v>33</v>
      </c>
      <c r="L18" s="14"/>
      <c r="M18" s="14"/>
      <c r="N18" s="15"/>
      <c r="O18" s="14"/>
      <c r="P18" s="15"/>
      <c r="Q18" s="1"/>
      <c r="R18" s="17">
        <v>16.2</v>
      </c>
      <c r="S18" s="17">
        <f t="shared" si="4"/>
        <v>21.75</v>
      </c>
      <c r="T18" s="17">
        <f t="shared" si="5"/>
        <v>27</v>
      </c>
    </row>
    <row r="19" spans="1:20" x14ac:dyDescent="0.25">
      <c r="A19" s="1"/>
      <c r="B19" s="1">
        <v>100</v>
      </c>
      <c r="C19" s="14">
        <v>33</v>
      </c>
      <c r="D19" s="14">
        <v>25</v>
      </c>
      <c r="E19" s="15">
        <v>35</v>
      </c>
      <c r="F19" s="15">
        <v>27</v>
      </c>
      <c r="G19" s="14">
        <v>41</v>
      </c>
      <c r="H19" s="14">
        <v>40</v>
      </c>
      <c r="I19" s="16"/>
      <c r="J19" s="58">
        <v>45</v>
      </c>
      <c r="K19" s="15">
        <v>53</v>
      </c>
      <c r="L19" s="14"/>
      <c r="M19" s="14"/>
      <c r="N19" s="15"/>
      <c r="O19" s="14"/>
      <c r="P19" s="15"/>
      <c r="Q19" s="1"/>
      <c r="R19" s="17">
        <v>26.4</v>
      </c>
      <c r="S19" s="17">
        <f t="shared" si="4"/>
        <v>37.375</v>
      </c>
      <c r="T19" s="17">
        <f t="shared" si="5"/>
        <v>49</v>
      </c>
    </row>
    <row r="20" spans="1:20" x14ac:dyDescent="0.25">
      <c r="A20" s="1"/>
      <c r="B20" s="1">
        <v>105</v>
      </c>
      <c r="C20" s="14">
        <v>39</v>
      </c>
      <c r="D20" s="14">
        <v>25</v>
      </c>
      <c r="E20" s="15">
        <v>40</v>
      </c>
      <c r="F20" s="15">
        <v>31</v>
      </c>
      <c r="G20" s="14">
        <v>48</v>
      </c>
      <c r="H20" s="14">
        <v>46</v>
      </c>
      <c r="I20" s="16"/>
      <c r="J20" s="58">
        <v>54</v>
      </c>
      <c r="K20" s="15">
        <v>57</v>
      </c>
      <c r="L20" s="14"/>
      <c r="M20" s="14"/>
      <c r="N20" s="15"/>
      <c r="O20" s="14"/>
      <c r="P20" s="15"/>
      <c r="Q20" s="1"/>
      <c r="R20" s="17">
        <v>31.6</v>
      </c>
      <c r="S20" s="17">
        <f t="shared" si="4"/>
        <v>42.5</v>
      </c>
      <c r="T20" s="17">
        <f t="shared" si="5"/>
        <v>55.5</v>
      </c>
    </row>
    <row r="21" spans="1:20" x14ac:dyDescent="0.25">
      <c r="A21" s="1"/>
      <c r="B21" s="1">
        <v>110</v>
      </c>
      <c r="C21" s="14">
        <v>44</v>
      </c>
      <c r="D21" s="14">
        <v>32</v>
      </c>
      <c r="E21" s="15">
        <v>44</v>
      </c>
      <c r="F21" s="15">
        <v>35</v>
      </c>
      <c r="G21" s="14">
        <v>58</v>
      </c>
      <c r="H21" s="14">
        <v>53</v>
      </c>
      <c r="I21" s="16"/>
      <c r="J21" s="58">
        <v>63</v>
      </c>
      <c r="K21" s="15">
        <v>64</v>
      </c>
      <c r="L21" s="14"/>
      <c r="M21" s="14"/>
      <c r="N21" s="15"/>
      <c r="O21" s="14"/>
      <c r="P21" s="15"/>
      <c r="Q21" s="1"/>
      <c r="R21" s="17">
        <v>36</v>
      </c>
      <c r="S21" s="17">
        <f t="shared" si="4"/>
        <v>49.125</v>
      </c>
      <c r="T21" s="17">
        <f t="shared" si="5"/>
        <v>63.5</v>
      </c>
    </row>
    <row r="22" spans="1:20" x14ac:dyDescent="0.25">
      <c r="A22" s="1"/>
      <c r="B22" s="1">
        <v>115</v>
      </c>
      <c r="C22" s="14">
        <v>49</v>
      </c>
      <c r="D22" s="14">
        <v>36</v>
      </c>
      <c r="E22" s="15">
        <v>49</v>
      </c>
      <c r="F22" s="15">
        <v>38</v>
      </c>
      <c r="G22" s="14">
        <v>69</v>
      </c>
      <c r="H22" s="14">
        <v>61</v>
      </c>
      <c r="I22" s="16"/>
      <c r="J22" s="58">
        <v>72</v>
      </c>
      <c r="K22" s="15">
        <v>72</v>
      </c>
      <c r="L22" s="14"/>
      <c r="M22" s="14"/>
      <c r="N22" s="15"/>
      <c r="O22" s="14"/>
      <c r="P22" s="15"/>
      <c r="Q22" s="1"/>
      <c r="R22" s="17">
        <v>40.799999999999997</v>
      </c>
      <c r="S22" s="17">
        <f t="shared" si="4"/>
        <v>55.75</v>
      </c>
      <c r="T22" s="17">
        <f t="shared" si="5"/>
        <v>72</v>
      </c>
    </row>
    <row r="23" spans="1:20" x14ac:dyDescent="0.25">
      <c r="A23" s="1"/>
      <c r="B23" s="1">
        <v>120</v>
      </c>
      <c r="C23" s="14">
        <v>53</v>
      </c>
      <c r="D23" s="14">
        <v>41</v>
      </c>
      <c r="E23" s="15">
        <v>54</v>
      </c>
      <c r="F23" s="15">
        <v>45</v>
      </c>
      <c r="G23" s="14">
        <v>78</v>
      </c>
      <c r="H23" s="14">
        <v>69</v>
      </c>
      <c r="I23" s="16"/>
      <c r="J23" s="58">
        <v>83</v>
      </c>
      <c r="K23" s="15">
        <v>80</v>
      </c>
      <c r="L23" s="14"/>
      <c r="M23" s="14"/>
      <c r="N23" s="15"/>
      <c r="O23" s="14"/>
      <c r="P23" s="15"/>
      <c r="Q23" s="1"/>
      <c r="R23" s="17">
        <v>45.8</v>
      </c>
      <c r="S23" s="17">
        <f t="shared" si="4"/>
        <v>62.875</v>
      </c>
      <c r="T23" s="17">
        <f t="shared" si="5"/>
        <v>81.5</v>
      </c>
    </row>
    <row r="24" spans="1:20" x14ac:dyDescent="0.25">
      <c r="A24" s="1"/>
      <c r="B24" s="1">
        <v>125</v>
      </c>
      <c r="C24" s="14">
        <v>60</v>
      </c>
      <c r="D24" s="14">
        <v>47</v>
      </c>
      <c r="E24" s="15">
        <v>59</v>
      </c>
      <c r="F24" s="15">
        <v>51</v>
      </c>
      <c r="G24" s="14">
        <v>88</v>
      </c>
      <c r="H24" s="14">
        <v>76</v>
      </c>
      <c r="I24" s="16"/>
      <c r="J24" s="58">
        <v>93</v>
      </c>
      <c r="K24" s="15">
        <v>91</v>
      </c>
      <c r="L24" s="14"/>
      <c r="M24" s="14"/>
      <c r="N24" s="15"/>
      <c r="O24" s="14"/>
      <c r="P24" s="15"/>
      <c r="Q24" s="1"/>
      <c r="R24" s="17">
        <v>56.6</v>
      </c>
      <c r="S24" s="17">
        <f t="shared" si="4"/>
        <v>70.625</v>
      </c>
      <c r="T24" s="17">
        <f t="shared" si="5"/>
        <v>92</v>
      </c>
    </row>
    <row r="25" spans="1:20" x14ac:dyDescent="0.25">
      <c r="A25" s="1"/>
      <c r="B25" s="1">
        <v>130</v>
      </c>
      <c r="C25" s="14">
        <v>65</v>
      </c>
      <c r="D25" s="14">
        <v>47</v>
      </c>
      <c r="E25" s="15">
        <v>64</v>
      </c>
      <c r="F25" s="15">
        <v>56</v>
      </c>
      <c r="G25" s="14">
        <v>100</v>
      </c>
      <c r="H25" s="14">
        <v>84</v>
      </c>
      <c r="I25" s="16"/>
      <c r="J25" s="58">
        <v>103</v>
      </c>
      <c r="K25" s="15">
        <v>101</v>
      </c>
      <c r="L25" s="14"/>
      <c r="M25" s="14"/>
      <c r="N25" s="15"/>
      <c r="O25" s="14"/>
      <c r="P25" s="15"/>
      <c r="Q25" s="1"/>
      <c r="R25" s="17">
        <v>66.8</v>
      </c>
      <c r="S25" s="17">
        <f t="shared" si="4"/>
        <v>77.5</v>
      </c>
      <c r="T25" s="17">
        <f t="shared" si="5"/>
        <v>102</v>
      </c>
    </row>
    <row r="26" spans="1:20" x14ac:dyDescent="0.25">
      <c r="A26" s="1"/>
      <c r="B26" s="1">
        <v>135</v>
      </c>
      <c r="C26" s="14">
        <v>72</v>
      </c>
      <c r="D26" s="14">
        <v>61</v>
      </c>
      <c r="E26" s="15">
        <v>72</v>
      </c>
      <c r="F26" s="15">
        <v>66</v>
      </c>
      <c r="G26" s="14">
        <v>111</v>
      </c>
      <c r="H26" s="14">
        <v>99</v>
      </c>
      <c r="I26" s="16"/>
      <c r="J26" s="58">
        <v>115</v>
      </c>
      <c r="K26" s="15">
        <v>121</v>
      </c>
      <c r="L26" s="14"/>
      <c r="M26" s="14"/>
      <c r="N26" s="15"/>
      <c r="O26" s="14"/>
      <c r="P26" s="15"/>
      <c r="Q26" s="1"/>
      <c r="R26" s="17">
        <v>75</v>
      </c>
      <c r="S26" s="17">
        <f t="shared" si="4"/>
        <v>89.625</v>
      </c>
      <c r="T26" s="17">
        <f t="shared" si="5"/>
        <v>118</v>
      </c>
    </row>
    <row r="27" spans="1:20" x14ac:dyDescent="0.25">
      <c r="A27" s="1"/>
      <c r="B27" s="1">
        <v>140</v>
      </c>
      <c r="C27" s="14">
        <v>79</v>
      </c>
      <c r="D27" s="14">
        <v>67</v>
      </c>
      <c r="E27" s="15">
        <v>79</v>
      </c>
      <c r="F27" s="15">
        <v>74</v>
      </c>
      <c r="G27" s="14">
        <v>128</v>
      </c>
      <c r="H27" s="14">
        <v>104</v>
      </c>
      <c r="I27" s="16"/>
      <c r="J27" s="58">
        <v>127</v>
      </c>
      <c r="K27" s="15">
        <v>135</v>
      </c>
      <c r="L27" s="14"/>
      <c r="M27" s="14"/>
      <c r="N27" s="15"/>
      <c r="O27" s="14"/>
      <c r="P27" s="15"/>
      <c r="Q27" s="1"/>
      <c r="R27" s="17">
        <v>84.8</v>
      </c>
      <c r="S27" s="17">
        <f t="shared" si="4"/>
        <v>99.125</v>
      </c>
      <c r="T27" s="17">
        <f t="shared" si="5"/>
        <v>131</v>
      </c>
    </row>
    <row r="28" spans="1:20" x14ac:dyDescent="0.25">
      <c r="A28" s="1"/>
      <c r="B28" s="1">
        <v>145</v>
      </c>
      <c r="C28" s="14">
        <v>89</v>
      </c>
      <c r="D28" s="14">
        <v>74</v>
      </c>
      <c r="E28" s="15">
        <v>84</v>
      </c>
      <c r="F28" s="15">
        <v>82</v>
      </c>
      <c r="G28" s="14">
        <v>141</v>
      </c>
      <c r="H28" s="14">
        <v>124</v>
      </c>
      <c r="I28" s="16"/>
      <c r="J28" s="58">
        <v>144</v>
      </c>
      <c r="K28" s="15">
        <v>151</v>
      </c>
      <c r="L28" s="14"/>
      <c r="M28" s="14"/>
      <c r="N28" s="15"/>
      <c r="O28" s="14"/>
      <c r="P28" s="15"/>
      <c r="Q28" s="1"/>
      <c r="R28" s="17">
        <v>97</v>
      </c>
      <c r="S28" s="17">
        <f t="shared" si="4"/>
        <v>111.125</v>
      </c>
      <c r="T28" s="17">
        <f t="shared" si="5"/>
        <v>147.5</v>
      </c>
    </row>
    <row r="29" spans="1:20" x14ac:dyDescent="0.25">
      <c r="A29" s="1"/>
      <c r="B29" s="1">
        <v>150</v>
      </c>
      <c r="C29" s="14">
        <v>98</v>
      </c>
      <c r="D29" s="14">
        <v>79</v>
      </c>
      <c r="E29" s="15">
        <v>95</v>
      </c>
      <c r="F29" s="15">
        <v>93</v>
      </c>
      <c r="G29" s="14">
        <v>149</v>
      </c>
      <c r="H29" s="14">
        <v>140</v>
      </c>
      <c r="I29" s="16"/>
      <c r="J29" s="58">
        <v>167</v>
      </c>
      <c r="K29" s="15">
        <v>159</v>
      </c>
      <c r="L29" s="14"/>
      <c r="M29" s="14"/>
      <c r="N29" s="15"/>
      <c r="O29" s="14"/>
      <c r="P29" s="15"/>
      <c r="Q29" s="1"/>
      <c r="R29" s="17">
        <v>112.4</v>
      </c>
      <c r="S29" s="17">
        <f t="shared" si="4"/>
        <v>122.5</v>
      </c>
      <c r="T29" s="17">
        <f t="shared" si="5"/>
        <v>163</v>
      </c>
    </row>
    <row r="30" spans="1:20" x14ac:dyDescent="0.25">
      <c r="A30" s="1"/>
      <c r="B30" s="1">
        <v>155</v>
      </c>
      <c r="C30" s="14">
        <v>106</v>
      </c>
      <c r="D30" s="14">
        <v>82</v>
      </c>
      <c r="E30" s="15">
        <v>102</v>
      </c>
      <c r="F30" s="15">
        <v>81</v>
      </c>
      <c r="G30" s="14">
        <v>155</v>
      </c>
      <c r="H30" s="14">
        <v>161</v>
      </c>
      <c r="I30" s="16"/>
      <c r="J30" s="58">
        <v>188</v>
      </c>
      <c r="K30" s="15">
        <v>156</v>
      </c>
      <c r="L30" s="14"/>
      <c r="M30" s="14"/>
      <c r="N30" s="15"/>
      <c r="O30" s="14"/>
      <c r="P30" s="15"/>
      <c r="Q30" s="1"/>
      <c r="R30" s="17">
        <v>125</v>
      </c>
      <c r="S30" s="17">
        <f t="shared" si="4"/>
        <v>128.875</v>
      </c>
      <c r="T30" s="17">
        <f t="shared" si="5"/>
        <v>172</v>
      </c>
    </row>
    <row r="31" spans="1:20" x14ac:dyDescent="0.25">
      <c r="A31" s="1"/>
      <c r="B31" s="1">
        <v>160</v>
      </c>
      <c r="C31" s="14">
        <v>116</v>
      </c>
      <c r="D31" s="14">
        <v>108</v>
      </c>
      <c r="E31" s="15">
        <v>112</v>
      </c>
      <c r="F31" s="15">
        <v>96</v>
      </c>
      <c r="G31" s="14">
        <v>186</v>
      </c>
      <c r="H31" s="14">
        <v>182</v>
      </c>
      <c r="I31" s="16"/>
      <c r="J31" s="58">
        <v>207</v>
      </c>
      <c r="K31" s="15">
        <v>209</v>
      </c>
      <c r="L31" s="14"/>
      <c r="M31" s="14"/>
      <c r="N31" s="15"/>
      <c r="O31" s="14"/>
      <c r="P31" s="15"/>
      <c r="Q31" s="1"/>
      <c r="R31" s="17">
        <v>139.6</v>
      </c>
      <c r="S31" s="17">
        <f t="shared" si="4"/>
        <v>152</v>
      </c>
      <c r="T31" s="17">
        <f t="shared" si="5"/>
        <v>208</v>
      </c>
    </row>
    <row r="32" spans="1:20" x14ac:dyDescent="0.25">
      <c r="A32" s="1"/>
      <c r="B32" s="1">
        <v>165</v>
      </c>
      <c r="C32" s="14">
        <v>127</v>
      </c>
      <c r="D32" s="14">
        <v>124</v>
      </c>
      <c r="E32" s="15">
        <v>124</v>
      </c>
      <c r="F32" s="15">
        <v>138</v>
      </c>
      <c r="G32" s="14">
        <v>203</v>
      </c>
      <c r="H32" s="14">
        <v>203</v>
      </c>
      <c r="I32" s="16"/>
      <c r="J32" s="58">
        <v>227</v>
      </c>
      <c r="K32" s="15">
        <v>237</v>
      </c>
      <c r="L32" s="14"/>
      <c r="M32" s="14"/>
      <c r="N32" s="15"/>
      <c r="O32" s="14"/>
      <c r="P32" s="15"/>
      <c r="Q32" s="1"/>
      <c r="R32" s="17">
        <v>154.6</v>
      </c>
      <c r="S32" s="17">
        <f t="shared" si="4"/>
        <v>172.875</v>
      </c>
      <c r="T32" s="17">
        <f t="shared" si="5"/>
        <v>232</v>
      </c>
    </row>
    <row r="33" spans="1:20" x14ac:dyDescent="0.25">
      <c r="A33" s="1"/>
      <c r="B33" s="1">
        <v>170</v>
      </c>
      <c r="C33" s="14">
        <v>142</v>
      </c>
      <c r="D33" s="14">
        <v>138</v>
      </c>
      <c r="E33" s="15">
        <v>141</v>
      </c>
      <c r="F33" s="15">
        <v>156</v>
      </c>
      <c r="G33" s="14">
        <v>236</v>
      </c>
      <c r="H33" s="14">
        <v>243</v>
      </c>
      <c r="I33" s="16"/>
      <c r="J33" s="58">
        <v>254</v>
      </c>
      <c r="K33" s="15">
        <v>263</v>
      </c>
      <c r="L33" s="14"/>
      <c r="M33" s="14"/>
      <c r="N33" s="15"/>
      <c r="O33" s="14"/>
      <c r="P33" s="15"/>
      <c r="Q33" s="1"/>
      <c r="R33" s="17">
        <v>169.8</v>
      </c>
      <c r="S33" s="17">
        <f t="shared" si="4"/>
        <v>196.625</v>
      </c>
      <c r="T33" s="17">
        <f t="shared" si="5"/>
        <v>258.5</v>
      </c>
    </row>
    <row r="34" spans="1:20" x14ac:dyDescent="0.25">
      <c r="A34" s="1"/>
      <c r="B34" s="1">
        <v>175</v>
      </c>
      <c r="C34" s="14">
        <v>163</v>
      </c>
      <c r="D34" s="14">
        <v>145</v>
      </c>
      <c r="E34" s="15">
        <v>157</v>
      </c>
      <c r="F34" s="15">
        <v>171</v>
      </c>
      <c r="G34" s="14">
        <v>255</v>
      </c>
      <c r="H34" s="14">
        <v>280</v>
      </c>
      <c r="I34" s="16"/>
      <c r="J34" s="58">
        <v>281</v>
      </c>
      <c r="K34" s="15">
        <v>281</v>
      </c>
      <c r="L34" s="14"/>
      <c r="M34" s="14"/>
      <c r="N34" s="15"/>
      <c r="O34" s="14"/>
      <c r="P34" s="15"/>
      <c r="Q34" s="1"/>
      <c r="R34" s="17">
        <v>188.2</v>
      </c>
      <c r="S34" s="17">
        <f t="shared" si="4"/>
        <v>216.625</v>
      </c>
      <c r="T34" s="17">
        <f t="shared" si="5"/>
        <v>281</v>
      </c>
    </row>
    <row r="35" spans="1:20" x14ac:dyDescent="0.25">
      <c r="A35" s="1"/>
      <c r="B35" s="1">
        <v>180</v>
      </c>
      <c r="C35" s="14">
        <v>180</v>
      </c>
      <c r="D35" s="14">
        <v>163</v>
      </c>
      <c r="E35" s="15">
        <v>174</v>
      </c>
      <c r="F35" s="15">
        <v>186</v>
      </c>
      <c r="G35" s="14">
        <v>261</v>
      </c>
      <c r="H35" s="14">
        <v>317</v>
      </c>
      <c r="I35" s="16"/>
      <c r="J35" s="58">
        <v>312</v>
      </c>
      <c r="K35" s="15">
        <v>318</v>
      </c>
      <c r="L35" s="14"/>
      <c r="M35" s="14"/>
      <c r="N35" s="15"/>
      <c r="O35" s="14"/>
      <c r="P35" s="15"/>
      <c r="Q35" s="1"/>
      <c r="R35" s="17">
        <v>200.6</v>
      </c>
      <c r="S35" s="17">
        <f t="shared" si="4"/>
        <v>238.875</v>
      </c>
      <c r="T35" s="17">
        <f t="shared" si="5"/>
        <v>315</v>
      </c>
    </row>
    <row r="36" spans="1:20" x14ac:dyDescent="0.25">
      <c r="A36" s="1"/>
      <c r="B36" s="1">
        <v>185</v>
      </c>
      <c r="C36" s="14">
        <v>204</v>
      </c>
      <c r="D36" s="14">
        <v>175</v>
      </c>
      <c r="E36" s="15">
        <v>192</v>
      </c>
      <c r="F36" s="15">
        <v>207</v>
      </c>
      <c r="G36" s="14">
        <v>311</v>
      </c>
      <c r="H36" s="14">
        <v>372</v>
      </c>
      <c r="I36" s="16"/>
      <c r="J36" s="58">
        <v>339</v>
      </c>
      <c r="K36" s="15">
        <v>350</v>
      </c>
      <c r="L36" s="14"/>
      <c r="M36" s="14"/>
      <c r="N36" s="15"/>
      <c r="O36" s="14"/>
      <c r="P36" s="15"/>
      <c r="Q36" s="1"/>
      <c r="R36" s="17">
        <v>224.6</v>
      </c>
      <c r="S36" s="17">
        <f t="shared" si="4"/>
        <v>268.75</v>
      </c>
      <c r="T36" s="17">
        <f t="shared" si="5"/>
        <v>344.5</v>
      </c>
    </row>
    <row r="37" spans="1:20" x14ac:dyDescent="0.25">
      <c r="A37" s="1"/>
      <c r="B37" s="1">
        <v>190</v>
      </c>
      <c r="C37" s="14">
        <v>222</v>
      </c>
      <c r="D37" s="14">
        <v>195</v>
      </c>
      <c r="E37" s="15">
        <v>210</v>
      </c>
      <c r="F37" s="18">
        <v>224</v>
      </c>
      <c r="G37" s="14">
        <v>338</v>
      </c>
      <c r="H37" s="14">
        <v>420</v>
      </c>
      <c r="I37" s="16"/>
      <c r="J37" s="58">
        <v>365</v>
      </c>
      <c r="K37" s="18">
        <v>377</v>
      </c>
      <c r="L37" s="14"/>
      <c r="M37" s="14"/>
      <c r="N37" s="18"/>
      <c r="O37" s="14"/>
      <c r="P37" s="18"/>
      <c r="Q37" s="1"/>
      <c r="R37" s="17">
        <v>243.6</v>
      </c>
      <c r="S37" s="17">
        <f t="shared" si="4"/>
        <v>293.875</v>
      </c>
      <c r="T37" s="17">
        <f t="shared" si="5"/>
        <v>371</v>
      </c>
    </row>
    <row r="38" spans="1:20" x14ac:dyDescent="0.25">
      <c r="A38" s="1"/>
      <c r="B38" s="1">
        <v>195</v>
      </c>
      <c r="C38" s="14">
        <v>243</v>
      </c>
      <c r="D38" s="14">
        <v>195</v>
      </c>
      <c r="E38" s="15">
        <v>231</v>
      </c>
      <c r="F38" s="18">
        <v>241</v>
      </c>
      <c r="G38" s="14">
        <v>366</v>
      </c>
      <c r="H38" s="14">
        <v>438</v>
      </c>
      <c r="I38" s="16"/>
      <c r="J38" s="58">
        <v>393</v>
      </c>
      <c r="K38" s="18">
        <v>356</v>
      </c>
      <c r="L38" s="14"/>
      <c r="M38" s="14"/>
      <c r="N38" s="18"/>
      <c r="O38" s="14"/>
      <c r="P38" s="18"/>
      <c r="Q38" s="1"/>
      <c r="R38" s="17">
        <v>267</v>
      </c>
      <c r="S38" s="17">
        <f t="shared" si="4"/>
        <v>307.875</v>
      </c>
      <c r="T38" s="17">
        <f t="shared" si="5"/>
        <v>374.5</v>
      </c>
    </row>
    <row r="39" spans="1:20" x14ac:dyDescent="0.25">
      <c r="A39" s="1"/>
      <c r="B39" s="1">
        <v>200</v>
      </c>
      <c r="C39" s="14">
        <v>263</v>
      </c>
      <c r="D39" s="14">
        <v>248</v>
      </c>
      <c r="E39" s="15">
        <v>255</v>
      </c>
      <c r="F39" s="18">
        <v>260</v>
      </c>
      <c r="G39" s="14">
        <v>381</v>
      </c>
      <c r="H39" s="14">
        <v>513</v>
      </c>
      <c r="I39" s="16">
        <v>401</v>
      </c>
      <c r="J39" s="58">
        <v>427</v>
      </c>
      <c r="K39" s="18">
        <v>442</v>
      </c>
      <c r="L39" s="14"/>
      <c r="M39" s="14"/>
      <c r="N39" s="18"/>
      <c r="O39" s="14"/>
      <c r="P39" s="18"/>
      <c r="Q39" s="1"/>
      <c r="R39" s="17">
        <v>291.39999999999998</v>
      </c>
      <c r="S39" s="17">
        <f t="shared" si="4"/>
        <v>354.44444444444446</v>
      </c>
      <c r="T39" s="17">
        <f t="shared" si="5"/>
        <v>434.5</v>
      </c>
    </row>
    <row r="40" spans="1:20" x14ac:dyDescent="0.25">
      <c r="A40" s="1"/>
      <c r="B40" s="124" t="s">
        <v>17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"/>
      <c r="R40" s="3" t="s">
        <v>1</v>
      </c>
      <c r="S40" s="4" t="s">
        <v>2</v>
      </c>
      <c r="T40" s="3" t="s">
        <v>3</v>
      </c>
    </row>
    <row r="41" spans="1:20" x14ac:dyDescent="0.25">
      <c r="A41" s="1"/>
      <c r="B41" s="5" t="s">
        <v>14</v>
      </c>
      <c r="C41" s="6" t="s">
        <v>52</v>
      </c>
      <c r="D41" s="6" t="s">
        <v>53</v>
      </c>
      <c r="E41" s="7" t="s">
        <v>54</v>
      </c>
      <c r="F41" s="7" t="s">
        <v>55</v>
      </c>
      <c r="G41" s="6" t="s">
        <v>56</v>
      </c>
      <c r="H41" s="6" t="s">
        <v>57</v>
      </c>
      <c r="I41" s="8" t="s">
        <v>9</v>
      </c>
      <c r="J41" s="54" t="s">
        <v>58</v>
      </c>
      <c r="K41" s="7" t="s">
        <v>59</v>
      </c>
      <c r="L41" s="6">
        <v>165</v>
      </c>
      <c r="M41" s="6">
        <v>165</v>
      </c>
      <c r="N41" s="7">
        <v>20</v>
      </c>
      <c r="O41" s="6">
        <v>102</v>
      </c>
      <c r="P41" s="7">
        <v>20</v>
      </c>
      <c r="Q41" s="1"/>
      <c r="R41" s="32" t="s">
        <v>60</v>
      </c>
      <c r="S41" s="9" t="s">
        <v>11</v>
      </c>
      <c r="T41" s="10" t="s">
        <v>15</v>
      </c>
    </row>
    <row r="42" spans="1:20" x14ac:dyDescent="0.25">
      <c r="A42" s="1"/>
      <c r="B42" s="1">
        <v>0</v>
      </c>
      <c r="C42" s="19">
        <v>1.5</v>
      </c>
      <c r="D42" s="19">
        <v>1.58</v>
      </c>
      <c r="E42" s="11">
        <v>1.42</v>
      </c>
      <c r="F42" s="20">
        <v>1.36</v>
      </c>
      <c r="G42" s="19">
        <v>1.81</v>
      </c>
      <c r="H42" s="19">
        <v>1.59</v>
      </c>
      <c r="I42" s="12"/>
      <c r="J42" s="59">
        <v>1.58</v>
      </c>
      <c r="K42" s="20">
        <v>1.41</v>
      </c>
      <c r="L42" s="19"/>
      <c r="M42" s="19"/>
      <c r="N42" s="20"/>
      <c r="O42" s="19"/>
      <c r="P42" s="20"/>
      <c r="Q42" s="1"/>
      <c r="R42" s="13">
        <v>1.4950000000000001</v>
      </c>
      <c r="S42" s="13">
        <f t="shared" ref="S42:S50" si="6">AVERAGE(C42:P42)</f>
        <v>1.53125</v>
      </c>
      <c r="T42" s="13">
        <f t="shared" ref="T42:T50" si="7">AVERAGE(J42:P42)</f>
        <v>1.4950000000000001</v>
      </c>
    </row>
    <row r="43" spans="1:20" x14ac:dyDescent="0.25">
      <c r="A43" s="1"/>
      <c r="B43" s="1">
        <v>25</v>
      </c>
      <c r="C43" s="19">
        <v>1.36</v>
      </c>
      <c r="D43" s="19">
        <v>1.46</v>
      </c>
      <c r="E43" s="11">
        <v>0.98</v>
      </c>
      <c r="F43" s="20">
        <v>0.9</v>
      </c>
      <c r="G43" s="19">
        <v>1.98</v>
      </c>
      <c r="H43" s="19">
        <v>1.51</v>
      </c>
      <c r="I43" s="12"/>
      <c r="J43" s="59">
        <v>1.47</v>
      </c>
      <c r="K43" s="20">
        <v>1.08</v>
      </c>
      <c r="L43" s="19"/>
      <c r="M43" s="19"/>
      <c r="N43" s="20"/>
      <c r="O43" s="19"/>
      <c r="P43" s="20"/>
      <c r="Q43" s="1"/>
      <c r="R43" s="13">
        <v>1.47</v>
      </c>
      <c r="S43" s="13">
        <f t="shared" si="6"/>
        <v>1.3425</v>
      </c>
      <c r="T43" s="13">
        <f t="shared" si="7"/>
        <v>1.2749999999999999</v>
      </c>
    </row>
    <row r="44" spans="1:20" x14ac:dyDescent="0.25">
      <c r="A44" s="1"/>
      <c r="B44" s="1">
        <v>50</v>
      </c>
      <c r="C44" s="19">
        <v>1.91</v>
      </c>
      <c r="D44" s="19">
        <v>1.72</v>
      </c>
      <c r="E44" s="11">
        <v>1.35</v>
      </c>
      <c r="F44" s="20">
        <v>1.1200000000000001</v>
      </c>
      <c r="G44" s="19">
        <v>2.0299999999999998</v>
      </c>
      <c r="H44" s="19">
        <v>2</v>
      </c>
      <c r="I44" s="12"/>
      <c r="J44" s="59">
        <v>2.2599999999999998</v>
      </c>
      <c r="K44" s="20">
        <v>1.1599999999999999</v>
      </c>
      <c r="L44" s="19"/>
      <c r="M44" s="19"/>
      <c r="N44" s="20"/>
      <c r="O44" s="19"/>
      <c r="P44" s="20"/>
      <c r="Q44" s="1"/>
      <c r="R44" s="13">
        <v>1.9699999999999998</v>
      </c>
      <c r="S44" s="13">
        <f t="shared" si="6"/>
        <v>1.6937500000000001</v>
      </c>
      <c r="T44" s="13">
        <f t="shared" si="7"/>
        <v>1.71</v>
      </c>
    </row>
    <row r="45" spans="1:20" x14ac:dyDescent="0.25">
      <c r="A45" s="1"/>
      <c r="B45" s="1">
        <v>75</v>
      </c>
      <c r="C45" s="19">
        <v>2.99</v>
      </c>
      <c r="D45" s="19">
        <v>2.33</v>
      </c>
      <c r="E45" s="11">
        <v>1.43</v>
      </c>
      <c r="F45" s="20">
        <v>1.68</v>
      </c>
      <c r="G45" s="19">
        <v>2.16</v>
      </c>
      <c r="H45" s="19">
        <v>2.41</v>
      </c>
      <c r="I45" s="12"/>
      <c r="J45" s="59">
        <v>2.2799999999999998</v>
      </c>
      <c r="K45" s="20">
        <v>1.56</v>
      </c>
      <c r="L45" s="19"/>
      <c r="M45" s="19"/>
      <c r="N45" s="20"/>
      <c r="O45" s="19"/>
      <c r="P45" s="20"/>
      <c r="Q45" s="1"/>
      <c r="R45" s="13">
        <v>2.2749999999999999</v>
      </c>
      <c r="S45" s="13">
        <f t="shared" si="6"/>
        <v>2.105</v>
      </c>
      <c r="T45" s="13">
        <f t="shared" si="7"/>
        <v>1.92</v>
      </c>
    </row>
    <row r="46" spans="1:20" x14ac:dyDescent="0.25">
      <c r="A46" s="1"/>
      <c r="B46" s="1">
        <v>100</v>
      </c>
      <c r="C46" s="19">
        <v>3.91</v>
      </c>
      <c r="D46" s="19">
        <v>2.64</v>
      </c>
      <c r="E46" s="11">
        <v>1.84</v>
      </c>
      <c r="F46" s="20">
        <v>2.2200000000000002</v>
      </c>
      <c r="G46" s="19">
        <v>1.73</v>
      </c>
      <c r="H46" s="19">
        <v>2.71</v>
      </c>
      <c r="I46" s="12"/>
      <c r="J46" s="59">
        <v>2.99</v>
      </c>
      <c r="K46" s="20">
        <v>2.15</v>
      </c>
      <c r="L46" s="19"/>
      <c r="M46" s="19"/>
      <c r="N46" s="20"/>
      <c r="O46" s="19"/>
      <c r="P46" s="20"/>
      <c r="Q46" s="1"/>
      <c r="R46" s="13">
        <v>2.4550000000000001</v>
      </c>
      <c r="S46" s="13">
        <f t="shared" si="6"/>
        <v>2.5237499999999997</v>
      </c>
      <c r="T46" s="13">
        <f t="shared" si="7"/>
        <v>2.5700000000000003</v>
      </c>
    </row>
    <row r="47" spans="1:20" x14ac:dyDescent="0.25">
      <c r="A47" s="1"/>
      <c r="B47" s="1">
        <v>125</v>
      </c>
      <c r="C47" s="19">
        <v>4.28</v>
      </c>
      <c r="D47" s="19">
        <v>3.08</v>
      </c>
      <c r="E47" s="11">
        <v>2.08</v>
      </c>
      <c r="F47" s="20">
        <v>1.93</v>
      </c>
      <c r="G47" s="19">
        <v>2.34</v>
      </c>
      <c r="H47" s="19">
        <v>2.89</v>
      </c>
      <c r="I47" s="12"/>
      <c r="J47" s="59">
        <v>3.62</v>
      </c>
      <c r="K47" s="20">
        <v>1.9</v>
      </c>
      <c r="L47" s="19"/>
      <c r="M47" s="19"/>
      <c r="N47" s="20"/>
      <c r="O47" s="19"/>
      <c r="P47" s="20"/>
      <c r="Q47" s="1"/>
      <c r="R47" s="13">
        <v>2.8650000000000002</v>
      </c>
      <c r="S47" s="13">
        <f t="shared" si="6"/>
        <v>2.7650000000000001</v>
      </c>
      <c r="T47" s="13">
        <f t="shared" si="7"/>
        <v>2.76</v>
      </c>
    </row>
    <row r="48" spans="1:20" x14ac:dyDescent="0.25">
      <c r="A48" s="1"/>
      <c r="B48" s="1">
        <v>150</v>
      </c>
      <c r="C48" s="19">
        <v>4.41</v>
      </c>
      <c r="D48" s="19">
        <v>3.53</v>
      </c>
      <c r="E48" s="11">
        <v>2.42</v>
      </c>
      <c r="F48" s="20">
        <v>2.38</v>
      </c>
      <c r="G48" s="19">
        <v>2.84</v>
      </c>
      <c r="H48" s="19">
        <v>3.38</v>
      </c>
      <c r="I48" s="12"/>
      <c r="J48" s="59">
        <v>3.93</v>
      </c>
      <c r="K48" s="20">
        <v>2.2799999999999998</v>
      </c>
      <c r="L48" s="19"/>
      <c r="M48" s="19"/>
      <c r="N48" s="20"/>
      <c r="O48" s="19"/>
      <c r="P48" s="20"/>
      <c r="Q48" s="1"/>
      <c r="R48" s="13">
        <v>3.48</v>
      </c>
      <c r="S48" s="13">
        <f t="shared" si="6"/>
        <v>3.1462499999999998</v>
      </c>
      <c r="T48" s="13">
        <f t="shared" si="7"/>
        <v>3.105</v>
      </c>
    </row>
    <row r="49" spans="1:20" x14ac:dyDescent="0.25">
      <c r="A49" s="1"/>
      <c r="B49" s="1">
        <v>175</v>
      </c>
      <c r="C49" s="19">
        <v>4.63</v>
      </c>
      <c r="D49" s="19">
        <v>4.53</v>
      </c>
      <c r="E49" s="11">
        <v>2.6</v>
      </c>
      <c r="F49" s="20">
        <v>2.68</v>
      </c>
      <c r="G49" s="19">
        <v>4.37</v>
      </c>
      <c r="H49" s="19">
        <v>4.3600000000000003</v>
      </c>
      <c r="I49" s="12"/>
      <c r="J49" s="59">
        <v>4.04</v>
      </c>
      <c r="K49" s="20">
        <v>3.16</v>
      </c>
      <c r="L49" s="19"/>
      <c r="M49" s="19"/>
      <c r="N49" s="20"/>
      <c r="O49" s="19"/>
      <c r="P49" s="20"/>
      <c r="Q49" s="1"/>
      <c r="R49" s="13">
        <v>4.0500000000000007</v>
      </c>
      <c r="S49" s="13">
        <f t="shared" si="6"/>
        <v>3.7962499999999997</v>
      </c>
      <c r="T49" s="13">
        <f t="shared" si="7"/>
        <v>3.6</v>
      </c>
    </row>
    <row r="50" spans="1:20" x14ac:dyDescent="0.25">
      <c r="A50" s="1"/>
      <c r="B50" s="1">
        <v>200</v>
      </c>
      <c r="C50" s="19">
        <v>5.72</v>
      </c>
      <c r="D50" s="19">
        <v>5.31</v>
      </c>
      <c r="E50" s="20"/>
      <c r="F50" s="20">
        <v>3.19</v>
      </c>
      <c r="G50" s="19">
        <v>5.1100000000000003</v>
      </c>
      <c r="H50" s="19">
        <v>4.66</v>
      </c>
      <c r="I50" s="12"/>
      <c r="J50" s="59">
        <v>5.61</v>
      </c>
      <c r="K50" s="20">
        <v>3.31</v>
      </c>
      <c r="L50" s="19"/>
      <c r="M50" s="19"/>
      <c r="N50" s="20"/>
      <c r="O50" s="19"/>
      <c r="P50" s="20"/>
      <c r="Q50" s="1"/>
      <c r="R50" s="13">
        <v>4.58</v>
      </c>
      <c r="S50" s="13">
        <f t="shared" si="6"/>
        <v>4.7014285714285711</v>
      </c>
      <c r="T50" s="13">
        <f t="shared" si="7"/>
        <v>4.46</v>
      </c>
    </row>
    <row r="51" spans="1:20" x14ac:dyDescent="0.25">
      <c r="A51" s="1"/>
      <c r="B51" s="124" t="s">
        <v>18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"/>
      <c r="R51" s="3" t="s">
        <v>1</v>
      </c>
      <c r="S51" s="4" t="s">
        <v>2</v>
      </c>
      <c r="T51" s="3" t="s">
        <v>3</v>
      </c>
    </row>
    <row r="52" spans="1:20" x14ac:dyDescent="0.25">
      <c r="A52" s="1"/>
      <c r="B52" s="5" t="s">
        <v>14</v>
      </c>
      <c r="C52" s="6" t="s">
        <v>52</v>
      </c>
      <c r="D52" s="6" t="s">
        <v>53</v>
      </c>
      <c r="E52" s="7" t="s">
        <v>54</v>
      </c>
      <c r="F52" s="7" t="s">
        <v>55</v>
      </c>
      <c r="G52" s="6" t="s">
        <v>56</v>
      </c>
      <c r="H52" s="6" t="s">
        <v>57</v>
      </c>
      <c r="I52" s="8" t="s">
        <v>9</v>
      </c>
      <c r="J52" s="54" t="s">
        <v>58</v>
      </c>
      <c r="K52" s="7" t="s">
        <v>59</v>
      </c>
      <c r="L52" s="6">
        <v>165</v>
      </c>
      <c r="M52" s="6">
        <v>165</v>
      </c>
      <c r="N52" s="7">
        <v>20</v>
      </c>
      <c r="O52" s="6">
        <v>102</v>
      </c>
      <c r="P52" s="7">
        <v>20</v>
      </c>
      <c r="Q52" s="1"/>
      <c r="R52" s="32" t="s">
        <v>60</v>
      </c>
      <c r="S52" s="9" t="s">
        <v>11</v>
      </c>
      <c r="T52" s="10" t="s">
        <v>15</v>
      </c>
    </row>
    <row r="53" spans="1:20" x14ac:dyDescent="0.25">
      <c r="A53" s="1"/>
      <c r="B53" s="1">
        <v>0</v>
      </c>
      <c r="C53" s="19">
        <v>6</v>
      </c>
      <c r="D53" s="19">
        <v>6.4</v>
      </c>
      <c r="E53" s="11">
        <v>5.83</v>
      </c>
      <c r="F53" s="11">
        <v>5.83</v>
      </c>
      <c r="G53" s="19">
        <v>6.3</v>
      </c>
      <c r="H53" s="19">
        <v>5.9</v>
      </c>
      <c r="I53" s="12"/>
      <c r="J53" s="59">
        <v>5.8</v>
      </c>
      <c r="K53" s="20">
        <v>5.81</v>
      </c>
      <c r="L53" s="19"/>
      <c r="M53" s="19"/>
      <c r="N53" s="20"/>
      <c r="O53" s="19"/>
      <c r="P53" s="20"/>
      <c r="Q53" s="1"/>
      <c r="R53" s="13">
        <v>5.25</v>
      </c>
      <c r="S53" s="13">
        <f t="shared" ref="S53:S61" si="8">AVERAGE(C53:P53)</f>
        <v>5.9837500000000006</v>
      </c>
      <c r="T53" s="13">
        <f t="shared" ref="T53:T61" si="9">AVERAGE(J53:P53)</f>
        <v>5.8049999999999997</v>
      </c>
    </row>
    <row r="54" spans="1:20" x14ac:dyDescent="0.25">
      <c r="A54" s="1"/>
      <c r="B54" s="1">
        <v>25</v>
      </c>
      <c r="C54" s="19">
        <v>5.7</v>
      </c>
      <c r="D54" s="19">
        <v>5.4</v>
      </c>
      <c r="E54" s="11">
        <v>5.22</v>
      </c>
      <c r="F54" s="11">
        <v>5.22</v>
      </c>
      <c r="G54" s="19">
        <v>5.0999999999999996</v>
      </c>
      <c r="H54" s="19">
        <v>5.2</v>
      </c>
      <c r="I54" s="12"/>
      <c r="J54" s="59">
        <v>5.0999999999999996</v>
      </c>
      <c r="K54" s="20">
        <v>4.2699999999999996</v>
      </c>
      <c r="L54" s="19"/>
      <c r="M54" s="19"/>
      <c r="N54" s="20"/>
      <c r="O54" s="19"/>
      <c r="P54" s="20"/>
      <c r="Q54" s="1"/>
      <c r="R54" s="13">
        <v>5</v>
      </c>
      <c r="S54" s="13">
        <f t="shared" si="8"/>
        <v>5.1512499999999992</v>
      </c>
      <c r="T54" s="13">
        <f t="shared" si="9"/>
        <v>4.6849999999999996</v>
      </c>
    </row>
    <row r="55" spans="1:20" x14ac:dyDescent="0.25">
      <c r="A55" s="1"/>
      <c r="B55" s="1">
        <v>50</v>
      </c>
      <c r="C55" s="19">
        <v>4.5</v>
      </c>
      <c r="D55" s="19">
        <v>4.5</v>
      </c>
      <c r="E55" s="11">
        <v>2.82</v>
      </c>
      <c r="F55" s="11">
        <v>2.82</v>
      </c>
      <c r="G55" s="19">
        <v>3.7</v>
      </c>
      <c r="H55" s="19">
        <v>3.4</v>
      </c>
      <c r="I55" s="12"/>
      <c r="J55" s="59">
        <v>3.8</v>
      </c>
      <c r="K55" s="20">
        <v>2.64</v>
      </c>
      <c r="L55" s="19"/>
      <c r="M55" s="19"/>
      <c r="N55" s="20"/>
      <c r="O55" s="19"/>
      <c r="P55" s="20"/>
      <c r="Q55" s="1"/>
      <c r="R55" s="13">
        <v>4.05</v>
      </c>
      <c r="S55" s="13">
        <f t="shared" si="8"/>
        <v>3.5225</v>
      </c>
      <c r="T55" s="13">
        <f t="shared" si="9"/>
        <v>3.2199999999999998</v>
      </c>
    </row>
    <row r="56" spans="1:20" x14ac:dyDescent="0.25">
      <c r="A56" s="1"/>
      <c r="B56" s="1">
        <v>75</v>
      </c>
      <c r="C56" s="19">
        <v>3.5</v>
      </c>
      <c r="D56" s="19">
        <v>3.6</v>
      </c>
      <c r="E56" s="11">
        <v>2.42</v>
      </c>
      <c r="F56" s="11">
        <v>2.42</v>
      </c>
      <c r="G56" s="19">
        <v>3.3</v>
      </c>
      <c r="H56" s="19">
        <v>2.9</v>
      </c>
      <c r="I56" s="12"/>
      <c r="J56" s="59">
        <v>2.6</v>
      </c>
      <c r="K56" s="20">
        <v>2.35</v>
      </c>
      <c r="L56" s="19"/>
      <c r="M56" s="19"/>
      <c r="N56" s="20"/>
      <c r="O56" s="19"/>
      <c r="P56" s="20"/>
      <c r="Q56" s="1"/>
      <c r="R56" s="13">
        <v>2.7</v>
      </c>
      <c r="S56" s="13">
        <f t="shared" si="8"/>
        <v>2.88625</v>
      </c>
      <c r="T56" s="13">
        <f t="shared" si="9"/>
        <v>2.4750000000000001</v>
      </c>
    </row>
    <row r="57" spans="1:20" x14ac:dyDescent="0.25">
      <c r="A57" s="1"/>
      <c r="B57" s="1">
        <v>100</v>
      </c>
      <c r="C57" s="19">
        <v>3.2</v>
      </c>
      <c r="D57" s="19">
        <v>3.1</v>
      </c>
      <c r="E57" s="11">
        <v>1.87</v>
      </c>
      <c r="F57" s="11">
        <v>1.87</v>
      </c>
      <c r="G57" s="19">
        <v>2.6</v>
      </c>
      <c r="H57" s="19">
        <v>2.6</v>
      </c>
      <c r="I57" s="12"/>
      <c r="J57" s="59">
        <v>2.1</v>
      </c>
      <c r="K57" s="20">
        <v>1.67</v>
      </c>
      <c r="L57" s="19"/>
      <c r="M57" s="19"/>
      <c r="N57" s="20"/>
      <c r="O57" s="19"/>
      <c r="P57" s="20"/>
      <c r="Q57" s="1"/>
      <c r="R57" s="13">
        <v>2.2000000000000002</v>
      </c>
      <c r="S57" s="13">
        <f t="shared" si="8"/>
        <v>2.3762500000000006</v>
      </c>
      <c r="T57" s="13">
        <f t="shared" si="9"/>
        <v>1.885</v>
      </c>
    </row>
    <row r="58" spans="1:20" x14ac:dyDescent="0.25">
      <c r="A58" s="1"/>
      <c r="B58" s="1">
        <v>125</v>
      </c>
      <c r="C58" s="19">
        <v>2.2999999999999998</v>
      </c>
      <c r="D58" s="19">
        <v>2.1</v>
      </c>
      <c r="E58" s="11">
        <v>1.25</v>
      </c>
      <c r="F58" s="11">
        <v>1.25</v>
      </c>
      <c r="G58" s="19">
        <v>2</v>
      </c>
      <c r="H58" s="19">
        <v>1.9</v>
      </c>
      <c r="I58" s="12"/>
      <c r="J58" s="59">
        <v>1.3</v>
      </c>
      <c r="K58" s="20">
        <v>0.97</v>
      </c>
      <c r="L58" s="19"/>
      <c r="M58" s="19"/>
      <c r="N58" s="20"/>
      <c r="O58" s="19"/>
      <c r="P58" s="20"/>
      <c r="Q58" s="1"/>
      <c r="R58" s="13">
        <v>1.85</v>
      </c>
      <c r="S58" s="13">
        <f t="shared" si="8"/>
        <v>1.6337500000000003</v>
      </c>
      <c r="T58" s="13">
        <f t="shared" si="9"/>
        <v>1.135</v>
      </c>
    </row>
    <row r="59" spans="1:20" x14ac:dyDescent="0.25">
      <c r="A59" s="1"/>
      <c r="B59" s="1">
        <v>150</v>
      </c>
      <c r="C59" s="19">
        <v>1.8</v>
      </c>
      <c r="D59" s="19">
        <v>1.9</v>
      </c>
      <c r="E59" s="11">
        <v>0.66</v>
      </c>
      <c r="F59" s="11">
        <v>0.66</v>
      </c>
      <c r="G59" s="19">
        <v>1.5</v>
      </c>
      <c r="H59" s="19">
        <v>1.6</v>
      </c>
      <c r="I59" s="12"/>
      <c r="J59" s="59">
        <v>1.3</v>
      </c>
      <c r="K59" s="20">
        <v>0.43</v>
      </c>
      <c r="L59" s="19"/>
      <c r="M59" s="19"/>
      <c r="N59" s="20"/>
      <c r="O59" s="19"/>
      <c r="P59" s="20"/>
      <c r="Q59" s="1"/>
      <c r="R59" s="13">
        <v>1.4500000000000002</v>
      </c>
      <c r="S59" s="13">
        <f t="shared" si="8"/>
        <v>1.2312500000000002</v>
      </c>
      <c r="T59" s="13">
        <f t="shared" si="9"/>
        <v>0.86499999999999999</v>
      </c>
    </row>
    <row r="60" spans="1:20" x14ac:dyDescent="0.25">
      <c r="A60" s="1"/>
      <c r="B60" s="1">
        <v>175</v>
      </c>
      <c r="C60" s="19">
        <v>1.4</v>
      </c>
      <c r="D60" s="19">
        <v>1.7</v>
      </c>
      <c r="E60" s="11">
        <v>0.28000000000000003</v>
      </c>
      <c r="F60" s="11">
        <v>0.28000000000000003</v>
      </c>
      <c r="G60" s="19">
        <v>1.3</v>
      </c>
      <c r="H60" s="19">
        <v>1</v>
      </c>
      <c r="I60" s="12"/>
      <c r="J60" s="59">
        <v>1</v>
      </c>
      <c r="K60" s="20">
        <v>0.08</v>
      </c>
      <c r="L60" s="19"/>
      <c r="M60" s="19"/>
      <c r="N60" s="20"/>
      <c r="O60" s="19"/>
      <c r="P60" s="20"/>
      <c r="Q60" s="1"/>
      <c r="R60" s="13">
        <v>0.85000000000000009</v>
      </c>
      <c r="S60" s="13">
        <f t="shared" si="8"/>
        <v>0.88</v>
      </c>
      <c r="T60" s="13">
        <f t="shared" si="9"/>
        <v>0.54</v>
      </c>
    </row>
    <row r="61" spans="1:20" x14ac:dyDescent="0.25">
      <c r="A61" s="1"/>
      <c r="B61" s="1">
        <v>200</v>
      </c>
      <c r="C61" s="19">
        <v>1</v>
      </c>
      <c r="D61" s="19">
        <v>1.1000000000000001</v>
      </c>
      <c r="E61" s="11">
        <v>0.09</v>
      </c>
      <c r="F61" s="20">
        <v>0.09</v>
      </c>
      <c r="G61" s="19">
        <v>1.1000000000000001</v>
      </c>
      <c r="H61" s="19">
        <v>0.6</v>
      </c>
      <c r="I61" s="12"/>
      <c r="J61" s="59">
        <v>0.7</v>
      </c>
      <c r="K61" s="20">
        <v>0.05</v>
      </c>
      <c r="L61" s="19"/>
      <c r="M61" s="19"/>
      <c r="N61" s="20"/>
      <c r="O61" s="19"/>
      <c r="P61" s="20"/>
      <c r="Q61" s="1"/>
      <c r="R61" s="13">
        <v>0.7</v>
      </c>
      <c r="S61" s="13">
        <f t="shared" si="8"/>
        <v>0.59124999999999994</v>
      </c>
      <c r="T61" s="13">
        <f t="shared" si="9"/>
        <v>0.375</v>
      </c>
    </row>
    <row r="62" spans="1:20" ht="16.5" x14ac:dyDescent="0.3">
      <c r="B62" s="124" t="s">
        <v>19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3" t="s">
        <v>1</v>
      </c>
      <c r="S62" s="4" t="s">
        <v>2</v>
      </c>
      <c r="T62" s="3" t="s">
        <v>3</v>
      </c>
    </row>
    <row r="63" spans="1:20" x14ac:dyDescent="0.25">
      <c r="B63" s="5" t="s">
        <v>14</v>
      </c>
      <c r="C63" s="6" t="s">
        <v>52</v>
      </c>
      <c r="D63" s="6" t="s">
        <v>53</v>
      </c>
      <c r="E63" s="7" t="s">
        <v>54</v>
      </c>
      <c r="F63" s="7" t="s">
        <v>55</v>
      </c>
      <c r="G63" s="6" t="s">
        <v>56</v>
      </c>
      <c r="H63" s="6" t="s">
        <v>57</v>
      </c>
      <c r="I63" s="8" t="s">
        <v>9</v>
      </c>
      <c r="J63" s="54" t="s">
        <v>58</v>
      </c>
      <c r="K63" s="7" t="s">
        <v>59</v>
      </c>
      <c r="L63" s="6">
        <v>165</v>
      </c>
      <c r="M63" s="6">
        <v>165</v>
      </c>
      <c r="N63" s="7">
        <v>20</v>
      </c>
      <c r="O63" s="6">
        <v>102</v>
      </c>
      <c r="P63" s="7">
        <v>20</v>
      </c>
      <c r="R63" s="4" t="s">
        <v>20</v>
      </c>
      <c r="S63" s="9" t="s">
        <v>11</v>
      </c>
      <c r="T63" s="10" t="s">
        <v>15</v>
      </c>
    </row>
    <row r="64" spans="1:20" x14ac:dyDescent="0.25">
      <c r="B64" s="1">
        <v>0</v>
      </c>
      <c r="C64" s="21">
        <v>0</v>
      </c>
      <c r="D64" s="21">
        <v>87</v>
      </c>
      <c r="E64" s="22">
        <v>184</v>
      </c>
      <c r="F64" s="24">
        <v>104</v>
      </c>
      <c r="G64" s="21">
        <v>145</v>
      </c>
      <c r="H64" s="21">
        <v>98</v>
      </c>
      <c r="I64" s="23"/>
      <c r="J64" s="60">
        <v>75</v>
      </c>
      <c r="K64" s="24">
        <v>110</v>
      </c>
      <c r="L64" s="21"/>
      <c r="M64" s="21"/>
      <c r="N64" s="24"/>
      <c r="O64" s="21"/>
      <c r="P64" s="24"/>
      <c r="R64" s="1">
        <v>0</v>
      </c>
      <c r="S64" s="17">
        <f t="shared" ref="S64:S72" si="10">AVERAGE(C64:P64)</f>
        <v>100.375</v>
      </c>
      <c r="T64" s="17">
        <f t="shared" ref="T64:T72" si="11">AVERAGE(J64:P64)</f>
        <v>92.5</v>
      </c>
    </row>
    <row r="65" spans="1:20" x14ac:dyDescent="0.25">
      <c r="B65" s="1">
        <v>25</v>
      </c>
      <c r="C65" s="21">
        <v>857</v>
      </c>
      <c r="D65" s="21">
        <v>735</v>
      </c>
      <c r="E65" s="22">
        <v>683</v>
      </c>
      <c r="F65" s="24">
        <v>810</v>
      </c>
      <c r="G65" s="21">
        <v>847</v>
      </c>
      <c r="H65" s="21">
        <v>696</v>
      </c>
      <c r="I65" s="23"/>
      <c r="J65" s="60">
        <v>929</v>
      </c>
      <c r="K65" s="24">
        <v>682</v>
      </c>
      <c r="L65" s="21"/>
      <c r="M65" s="21"/>
      <c r="N65" s="24"/>
      <c r="O65" s="21"/>
      <c r="P65" s="24"/>
      <c r="R65" s="1">
        <v>846</v>
      </c>
      <c r="S65" s="17">
        <f t="shared" si="10"/>
        <v>779.875</v>
      </c>
      <c r="T65" s="17">
        <f t="shared" si="11"/>
        <v>805.5</v>
      </c>
    </row>
    <row r="66" spans="1:20" x14ac:dyDescent="0.25">
      <c r="B66" s="1">
        <v>50</v>
      </c>
      <c r="C66" s="21">
        <v>891</v>
      </c>
      <c r="D66" s="21">
        <v>912</v>
      </c>
      <c r="E66" s="22">
        <v>867</v>
      </c>
      <c r="F66" s="24">
        <v>929</v>
      </c>
      <c r="G66" s="21">
        <v>1142</v>
      </c>
      <c r="H66" s="21">
        <v>1124</v>
      </c>
      <c r="I66" s="23"/>
      <c r="J66" s="60">
        <v>1124</v>
      </c>
      <c r="K66" s="24">
        <v>902</v>
      </c>
      <c r="L66" s="21"/>
      <c r="M66" s="21"/>
      <c r="N66" s="24"/>
      <c r="O66" s="21"/>
      <c r="P66" s="24"/>
      <c r="R66" s="1">
        <v>1246</v>
      </c>
      <c r="S66" s="17">
        <f t="shared" si="10"/>
        <v>986.375</v>
      </c>
      <c r="T66" s="17">
        <f t="shared" si="11"/>
        <v>1013</v>
      </c>
    </row>
    <row r="67" spans="1:20" x14ac:dyDescent="0.25">
      <c r="B67" s="1">
        <v>75</v>
      </c>
      <c r="C67" s="21">
        <v>1099</v>
      </c>
      <c r="D67" s="21">
        <v>1090</v>
      </c>
      <c r="E67" s="22">
        <v>1144</v>
      </c>
      <c r="F67" s="24">
        <v>1089</v>
      </c>
      <c r="G67" s="33"/>
      <c r="H67" s="21">
        <v>1236</v>
      </c>
      <c r="I67" s="23"/>
      <c r="J67" s="60">
        <v>1403</v>
      </c>
      <c r="K67" s="24">
        <v>1282</v>
      </c>
      <c r="L67" s="21"/>
      <c r="M67" s="21"/>
      <c r="N67" s="24"/>
      <c r="O67" s="21"/>
      <c r="P67" s="24"/>
      <c r="R67" s="1">
        <v>1691</v>
      </c>
      <c r="S67" s="17">
        <f t="shared" si="10"/>
        <v>1191.8571428571429</v>
      </c>
      <c r="T67" s="17">
        <f t="shared" si="11"/>
        <v>1342.5</v>
      </c>
    </row>
    <row r="68" spans="1:20" x14ac:dyDescent="0.25">
      <c r="B68" s="1">
        <v>100</v>
      </c>
      <c r="C68" s="21">
        <v>1133</v>
      </c>
      <c r="D68" s="21">
        <v>1304</v>
      </c>
      <c r="E68" s="22">
        <v>1275</v>
      </c>
      <c r="F68" s="24">
        <v>1081</v>
      </c>
      <c r="G68" s="21">
        <v>1123</v>
      </c>
      <c r="H68" s="21">
        <v>1246</v>
      </c>
      <c r="I68" s="23"/>
      <c r="J68" s="60">
        <v>1563</v>
      </c>
      <c r="K68" s="24">
        <v>1356</v>
      </c>
      <c r="L68" s="21"/>
      <c r="M68" s="21"/>
      <c r="N68" s="24"/>
      <c r="O68" s="21"/>
      <c r="P68" s="24"/>
      <c r="R68" s="1">
        <v>1618</v>
      </c>
      <c r="S68" s="17">
        <f t="shared" si="10"/>
        <v>1260.125</v>
      </c>
      <c r="T68" s="17">
        <f t="shared" si="11"/>
        <v>1459.5</v>
      </c>
    </row>
    <row r="69" spans="1:20" x14ac:dyDescent="0.25">
      <c r="B69" s="1">
        <v>125</v>
      </c>
      <c r="C69" s="21">
        <v>1280</v>
      </c>
      <c r="D69" s="21">
        <v>1205</v>
      </c>
      <c r="E69" s="22">
        <v>1353</v>
      </c>
      <c r="F69" s="24">
        <v>1214</v>
      </c>
      <c r="G69" s="21">
        <v>1251</v>
      </c>
      <c r="H69" s="21">
        <v>1223</v>
      </c>
      <c r="I69" s="23"/>
      <c r="J69" s="60">
        <v>941</v>
      </c>
      <c r="K69" s="24">
        <v>1623</v>
      </c>
      <c r="L69" s="21"/>
      <c r="M69" s="21"/>
      <c r="N69" s="24"/>
      <c r="O69" s="21"/>
      <c r="P69" s="24"/>
      <c r="R69" s="1">
        <v>1797</v>
      </c>
      <c r="S69" s="17">
        <f t="shared" si="10"/>
        <v>1261.25</v>
      </c>
      <c r="T69" s="17">
        <f t="shared" si="11"/>
        <v>1282</v>
      </c>
    </row>
    <row r="70" spans="1:20" x14ac:dyDescent="0.25">
      <c r="B70" s="1">
        <v>150</v>
      </c>
      <c r="C70" s="21">
        <v>1595</v>
      </c>
      <c r="D70" s="21">
        <v>1500</v>
      </c>
      <c r="E70" s="22">
        <v>1396</v>
      </c>
      <c r="F70" s="24">
        <v>1496</v>
      </c>
      <c r="G70" s="21">
        <v>1638</v>
      </c>
      <c r="H70" s="21">
        <v>1549</v>
      </c>
      <c r="I70" s="23"/>
      <c r="J70" s="60">
        <v>1709</v>
      </c>
      <c r="K70" s="24">
        <v>1702</v>
      </c>
      <c r="L70" s="21"/>
      <c r="M70" s="21"/>
      <c r="N70" s="24"/>
      <c r="O70" s="21"/>
      <c r="P70" s="24"/>
      <c r="R70" s="1">
        <v>1686</v>
      </c>
      <c r="S70" s="17">
        <f t="shared" si="10"/>
        <v>1573.125</v>
      </c>
      <c r="T70" s="17">
        <f t="shared" si="11"/>
        <v>1705.5</v>
      </c>
    </row>
    <row r="71" spans="1:20" x14ac:dyDescent="0.25">
      <c r="B71" s="1">
        <v>175</v>
      </c>
      <c r="C71" s="21">
        <v>1831</v>
      </c>
      <c r="D71" s="21">
        <v>1429</v>
      </c>
      <c r="E71" s="22">
        <v>1552</v>
      </c>
      <c r="F71" s="24">
        <v>1727</v>
      </c>
      <c r="G71" s="21">
        <v>1701</v>
      </c>
      <c r="H71" s="21">
        <v>1884</v>
      </c>
      <c r="I71" s="23"/>
      <c r="J71" s="60">
        <v>1836</v>
      </c>
      <c r="K71" s="24">
        <v>1811</v>
      </c>
      <c r="L71" s="21"/>
      <c r="M71" s="21"/>
      <c r="N71" s="24"/>
      <c r="O71" s="21"/>
      <c r="P71" s="24"/>
      <c r="R71" s="1">
        <v>2087</v>
      </c>
      <c r="S71" s="17">
        <f t="shared" si="10"/>
        <v>1721.375</v>
      </c>
      <c r="T71" s="17">
        <f t="shared" si="11"/>
        <v>1823.5</v>
      </c>
    </row>
    <row r="72" spans="1:20" x14ac:dyDescent="0.25">
      <c r="B72" s="1">
        <v>200</v>
      </c>
      <c r="C72" s="21">
        <v>1836</v>
      </c>
      <c r="D72" s="21">
        <v>1738</v>
      </c>
      <c r="E72" s="24">
        <v>1403</v>
      </c>
      <c r="F72" s="24">
        <v>1731</v>
      </c>
      <c r="G72" s="21">
        <v>1590</v>
      </c>
      <c r="H72" s="21">
        <v>2278.7600000000002</v>
      </c>
      <c r="I72" s="23"/>
      <c r="J72" s="60">
        <v>2156</v>
      </c>
      <c r="K72" s="24">
        <v>2718</v>
      </c>
      <c r="L72" s="21"/>
      <c r="M72" s="21"/>
      <c r="N72" s="24"/>
      <c r="O72" s="21"/>
      <c r="P72" s="24"/>
      <c r="R72" s="1">
        <v>2238</v>
      </c>
      <c r="S72" s="17">
        <f t="shared" si="10"/>
        <v>1931.345</v>
      </c>
      <c r="T72" s="17">
        <f t="shared" si="11"/>
        <v>2437</v>
      </c>
    </row>
    <row r="73" spans="1:20" x14ac:dyDescent="0.25">
      <c r="B73" s="25" t="s">
        <v>21</v>
      </c>
      <c r="C73" s="5">
        <v>80</v>
      </c>
      <c r="D73" s="5">
        <v>80</v>
      </c>
      <c r="E73" s="5">
        <v>80</v>
      </c>
      <c r="F73" s="5">
        <v>80</v>
      </c>
      <c r="G73" s="5">
        <v>80</v>
      </c>
      <c r="H73" s="5">
        <v>80</v>
      </c>
      <c r="I73" s="5">
        <v>80</v>
      </c>
      <c r="J73" s="61">
        <v>80</v>
      </c>
      <c r="K73" s="5">
        <v>80</v>
      </c>
      <c r="L73" s="5">
        <v>80</v>
      </c>
      <c r="M73" s="5">
        <v>80</v>
      </c>
      <c r="N73" s="5">
        <v>80</v>
      </c>
      <c r="O73" s="5">
        <v>80</v>
      </c>
      <c r="P73" s="5">
        <v>80</v>
      </c>
      <c r="Q73" s="1"/>
      <c r="R73" s="5" t="s">
        <v>22</v>
      </c>
      <c r="S73" s="5">
        <v>80</v>
      </c>
      <c r="T73" s="5">
        <v>80</v>
      </c>
    </row>
    <row r="74" spans="1:20" x14ac:dyDescent="0.25">
      <c r="B74" s="25" t="s">
        <v>23</v>
      </c>
      <c r="C74" s="5">
        <v>120</v>
      </c>
      <c r="D74" s="5">
        <v>120</v>
      </c>
      <c r="E74" s="5">
        <v>120</v>
      </c>
      <c r="F74" s="5">
        <v>120</v>
      </c>
      <c r="G74" s="5">
        <v>120</v>
      </c>
      <c r="H74" s="5">
        <v>120</v>
      </c>
      <c r="I74" s="5">
        <v>120</v>
      </c>
      <c r="J74" s="61">
        <v>120</v>
      </c>
      <c r="K74" s="5">
        <v>120</v>
      </c>
      <c r="L74" s="5">
        <v>120</v>
      </c>
      <c r="M74" s="5">
        <v>120</v>
      </c>
      <c r="N74" s="5">
        <v>120</v>
      </c>
      <c r="O74" s="5">
        <v>120</v>
      </c>
      <c r="P74" s="5">
        <v>120</v>
      </c>
      <c r="Q74" s="1"/>
      <c r="R74" s="5" t="s">
        <v>24</v>
      </c>
      <c r="S74" s="5">
        <v>120</v>
      </c>
      <c r="T74" s="5">
        <v>120</v>
      </c>
    </row>
    <row r="75" spans="1:20" x14ac:dyDescent="0.25">
      <c r="B75" s="25" t="s">
        <v>25</v>
      </c>
      <c r="C75" s="5">
        <v>29</v>
      </c>
      <c r="D75" s="5">
        <v>29</v>
      </c>
      <c r="E75" s="5">
        <v>29</v>
      </c>
      <c r="F75" s="5">
        <v>29</v>
      </c>
      <c r="G75" s="5">
        <v>29</v>
      </c>
      <c r="H75" s="5">
        <v>29</v>
      </c>
      <c r="I75" s="5">
        <v>29</v>
      </c>
      <c r="J75" s="61">
        <v>29</v>
      </c>
      <c r="K75" s="5">
        <v>29</v>
      </c>
      <c r="L75" s="5">
        <v>29</v>
      </c>
      <c r="M75" s="5">
        <v>29</v>
      </c>
      <c r="N75" s="5">
        <v>29</v>
      </c>
      <c r="O75" s="5">
        <v>29</v>
      </c>
      <c r="P75" s="5">
        <v>29</v>
      </c>
      <c r="Q75" s="1"/>
      <c r="R75" s="5" t="s">
        <v>26</v>
      </c>
      <c r="S75" s="5">
        <v>29</v>
      </c>
      <c r="T75" s="5">
        <v>29</v>
      </c>
    </row>
    <row r="76" spans="1:20" x14ac:dyDescent="0.25">
      <c r="B76" s="26" t="s">
        <v>27</v>
      </c>
      <c r="C76" s="27" t="s">
        <v>28</v>
      </c>
      <c r="D76" s="27" t="s">
        <v>28</v>
      </c>
      <c r="E76" s="27" t="s">
        <v>28</v>
      </c>
      <c r="F76" s="27" t="s">
        <v>28</v>
      </c>
      <c r="G76" s="27" t="s">
        <v>28</v>
      </c>
      <c r="H76" s="27" t="s">
        <v>28</v>
      </c>
      <c r="I76" s="27" t="s">
        <v>28</v>
      </c>
      <c r="J76" s="62" t="s">
        <v>29</v>
      </c>
      <c r="K76" s="27" t="s">
        <v>29</v>
      </c>
      <c r="L76" s="27" t="s">
        <v>29</v>
      </c>
      <c r="M76" s="27" t="s">
        <v>29</v>
      </c>
      <c r="N76" s="27" t="s">
        <v>29</v>
      </c>
      <c r="O76" s="27" t="s">
        <v>29</v>
      </c>
      <c r="P76" s="27" t="s">
        <v>29</v>
      </c>
      <c r="Q76" s="1"/>
      <c r="R76" s="5" t="s">
        <v>61</v>
      </c>
      <c r="S76" s="5" t="s">
        <v>123</v>
      </c>
      <c r="T76" s="5" t="s">
        <v>30</v>
      </c>
    </row>
    <row r="77" spans="1:20" x14ac:dyDescent="0.25">
      <c r="A77" s="1"/>
      <c r="B77" s="1"/>
      <c r="C77" s="27" t="s">
        <v>32</v>
      </c>
      <c r="D77" s="27" t="s">
        <v>32</v>
      </c>
      <c r="E77" s="27" t="s">
        <v>32</v>
      </c>
      <c r="F77" s="27" t="s">
        <v>32</v>
      </c>
      <c r="G77" s="27" t="s">
        <v>32</v>
      </c>
      <c r="H77" s="27" t="s">
        <v>32</v>
      </c>
      <c r="I77" s="27" t="s">
        <v>32</v>
      </c>
      <c r="J77" s="62" t="s">
        <v>33</v>
      </c>
      <c r="K77" s="27" t="s">
        <v>33</v>
      </c>
      <c r="L77" s="27" t="s">
        <v>33</v>
      </c>
      <c r="M77" s="27" t="s">
        <v>33</v>
      </c>
      <c r="N77" s="27" t="s">
        <v>33</v>
      </c>
      <c r="O77" s="27" t="s">
        <v>33</v>
      </c>
      <c r="P77" s="27" t="s">
        <v>33</v>
      </c>
      <c r="Q77" s="1"/>
      <c r="R77" s="1"/>
      <c r="S77" s="28"/>
    </row>
    <row r="78" spans="1:20" x14ac:dyDescent="0.25">
      <c r="A78" s="1"/>
      <c r="B78" s="1"/>
      <c r="C78" s="29"/>
      <c r="D78" s="29"/>
      <c r="E78" s="29"/>
      <c r="F78" s="29"/>
      <c r="G78" s="29"/>
      <c r="H78" s="29"/>
      <c r="I78" s="29"/>
      <c r="J78" s="63" t="s">
        <v>37</v>
      </c>
      <c r="K78" s="31" t="s">
        <v>35</v>
      </c>
      <c r="L78" s="30" t="s">
        <v>34</v>
      </c>
      <c r="M78" s="30" t="s">
        <v>34</v>
      </c>
      <c r="N78" s="31" t="s">
        <v>36</v>
      </c>
      <c r="O78" s="30" t="s">
        <v>37</v>
      </c>
      <c r="P78" s="31" t="s">
        <v>36</v>
      </c>
      <c r="Q78" s="1"/>
      <c r="R78" s="1"/>
      <c r="S78" s="28"/>
    </row>
    <row r="79" spans="1:20" x14ac:dyDescent="0.25">
      <c r="A79" s="1"/>
      <c r="B79" s="1"/>
      <c r="C79" s="29"/>
      <c r="D79" s="29"/>
      <c r="E79" s="29"/>
      <c r="F79" s="29"/>
      <c r="G79" s="29"/>
      <c r="H79" s="29"/>
      <c r="I79" s="29"/>
      <c r="J79" s="63" t="s">
        <v>38</v>
      </c>
      <c r="K79" s="31" t="s">
        <v>38</v>
      </c>
      <c r="L79" s="30" t="s">
        <v>40</v>
      </c>
      <c r="M79" s="30" t="s">
        <v>41</v>
      </c>
      <c r="N79" s="31" t="s">
        <v>41</v>
      </c>
      <c r="O79" s="30" t="s">
        <v>42</v>
      </c>
      <c r="P79" s="31" t="s">
        <v>42</v>
      </c>
      <c r="Q79" s="1"/>
      <c r="R79" s="1"/>
      <c r="S79" s="28"/>
    </row>
  </sheetData>
  <mergeCells count="6">
    <mergeCell ref="B62:Q62"/>
    <mergeCell ref="B1:P1"/>
    <mergeCell ref="B2:P2"/>
    <mergeCell ref="B13:P13"/>
    <mergeCell ref="B40:P40"/>
    <mergeCell ref="B51:P51"/>
  </mergeCells>
  <printOptions horizontalCentered="1"/>
  <pageMargins left="0.2" right="0.2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/>
  </sheetViews>
  <sheetFormatPr defaultRowHeight="15" x14ac:dyDescent="0.25"/>
  <cols>
    <col min="2" max="2" width="16.140625" customWidth="1"/>
  </cols>
  <sheetData>
    <row r="1" spans="1:14" x14ac:dyDescent="0.25">
      <c r="A1" s="1"/>
      <c r="B1" s="124" t="s">
        <v>43</v>
      </c>
      <c r="C1" s="124"/>
      <c r="D1" s="124"/>
      <c r="E1" s="124"/>
      <c r="F1" s="124"/>
      <c r="G1" s="124"/>
      <c r="H1" s="124"/>
      <c r="I1" s="124"/>
      <c r="J1" s="124"/>
      <c r="K1" s="124"/>
      <c r="L1" s="2"/>
      <c r="M1" s="2"/>
    </row>
    <row r="2" spans="1:14" x14ac:dyDescent="0.25">
      <c r="A2" s="1"/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3" t="s">
        <v>1</v>
      </c>
      <c r="M2" s="4" t="s">
        <v>2</v>
      </c>
      <c r="N2" s="3" t="s">
        <v>3</v>
      </c>
    </row>
    <row r="3" spans="1:14" x14ac:dyDescent="0.25">
      <c r="A3" s="1"/>
      <c r="C3" s="6" t="s">
        <v>44</v>
      </c>
      <c r="D3" s="64" t="s">
        <v>45</v>
      </c>
      <c r="E3" s="6" t="s">
        <v>46</v>
      </c>
      <c r="F3" s="7" t="s">
        <v>48</v>
      </c>
      <c r="G3" s="6" t="s">
        <v>74</v>
      </c>
      <c r="H3" s="6" t="s">
        <v>47</v>
      </c>
      <c r="I3" s="7">
        <v>18</v>
      </c>
      <c r="J3" s="7">
        <v>20</v>
      </c>
      <c r="K3" s="1"/>
      <c r="L3" s="9" t="s">
        <v>49</v>
      </c>
      <c r="M3" s="10" t="s">
        <v>11</v>
      </c>
      <c r="N3" s="10" t="s">
        <v>50</v>
      </c>
    </row>
    <row r="4" spans="1:14" ht="50.1" customHeight="1" x14ac:dyDescent="0.25">
      <c r="A4" s="35" t="s">
        <v>64</v>
      </c>
      <c r="B4" s="34" t="s">
        <v>66</v>
      </c>
      <c r="C4" s="36">
        <v>2.13</v>
      </c>
      <c r="D4" s="70">
        <v>1.73</v>
      </c>
      <c r="E4" s="36">
        <v>2.08</v>
      </c>
      <c r="F4" s="37">
        <v>1.64</v>
      </c>
      <c r="G4" s="36">
        <v>2.41</v>
      </c>
      <c r="H4" s="36">
        <v>2.62</v>
      </c>
      <c r="I4" s="37"/>
      <c r="J4" s="37"/>
      <c r="K4" s="13"/>
      <c r="L4" s="39">
        <v>1.96</v>
      </c>
      <c r="M4" s="39">
        <f t="shared" ref="M4:M10" si="0">AVERAGE(C4:J4)</f>
        <v>2.1016666666666666</v>
      </c>
      <c r="N4" s="39">
        <f t="shared" ref="N4:N10" si="1">AVERAGE(D4:J4)</f>
        <v>2.0960000000000001</v>
      </c>
    </row>
    <row r="5" spans="1:14" ht="50.1" customHeight="1" x14ac:dyDescent="0.25">
      <c r="A5" s="35" t="s">
        <v>65</v>
      </c>
      <c r="B5" s="34" t="s">
        <v>66</v>
      </c>
      <c r="C5" s="36">
        <v>2.31</v>
      </c>
      <c r="D5" s="70">
        <v>1.87</v>
      </c>
      <c r="E5" s="36">
        <v>2.14</v>
      </c>
      <c r="F5" s="37">
        <v>2.09</v>
      </c>
      <c r="G5" s="36">
        <v>2.6</v>
      </c>
      <c r="H5" s="36">
        <v>2.68</v>
      </c>
      <c r="I5" s="37"/>
      <c r="J5" s="37"/>
      <c r="K5" s="13"/>
      <c r="L5" s="48" t="s">
        <v>68</v>
      </c>
      <c r="M5" s="39">
        <f t="shared" si="0"/>
        <v>2.2816666666666667</v>
      </c>
      <c r="N5" s="39">
        <f t="shared" si="1"/>
        <v>2.2759999999999998</v>
      </c>
    </row>
    <row r="6" spans="1:14" ht="50.1" customHeight="1" x14ac:dyDescent="0.25">
      <c r="A6" s="1"/>
      <c r="B6" s="34" t="s">
        <v>62</v>
      </c>
      <c r="C6" s="43">
        <v>219024.9</v>
      </c>
      <c r="D6" s="71">
        <v>187823</v>
      </c>
      <c r="E6" s="43">
        <v>200568.84</v>
      </c>
      <c r="F6" s="44">
        <v>188738</v>
      </c>
      <c r="G6" s="43">
        <v>249345.049</v>
      </c>
      <c r="H6" s="130">
        <v>257900.432</v>
      </c>
      <c r="I6" s="44"/>
      <c r="J6" s="44"/>
      <c r="K6" s="13"/>
      <c r="L6" s="46">
        <v>204657.17300000001</v>
      </c>
      <c r="M6" s="46">
        <f t="shared" si="0"/>
        <v>217233.37016666666</v>
      </c>
      <c r="N6" s="46">
        <f t="shared" si="1"/>
        <v>216875.06419999999</v>
      </c>
    </row>
    <row r="7" spans="1:14" ht="50.1" customHeight="1" x14ac:dyDescent="0.25">
      <c r="A7" s="35" t="s">
        <v>64</v>
      </c>
      <c r="B7" s="34" t="s">
        <v>67</v>
      </c>
      <c r="C7" s="36">
        <v>1.29</v>
      </c>
      <c r="D7" s="70">
        <v>0.76</v>
      </c>
      <c r="E7" s="36">
        <v>1.57</v>
      </c>
      <c r="F7" s="37">
        <v>0.42</v>
      </c>
      <c r="G7" s="36">
        <v>1.1499999999999999</v>
      </c>
      <c r="H7" s="36">
        <v>1.01</v>
      </c>
      <c r="I7" s="37"/>
      <c r="J7" s="37"/>
      <c r="K7" s="13"/>
      <c r="L7" s="39">
        <v>1.29</v>
      </c>
      <c r="M7" s="39">
        <f t="shared" si="0"/>
        <v>1.0333333333333332</v>
      </c>
      <c r="N7" s="39">
        <f t="shared" si="1"/>
        <v>0.98199999999999998</v>
      </c>
    </row>
    <row r="8" spans="1:14" ht="50.1" customHeight="1" x14ac:dyDescent="0.25">
      <c r="A8" s="35" t="s">
        <v>65</v>
      </c>
      <c r="B8" s="34" t="s">
        <v>67</v>
      </c>
      <c r="C8" s="36"/>
      <c r="D8" s="70">
        <v>1.25</v>
      </c>
      <c r="E8" s="36">
        <v>1.96</v>
      </c>
      <c r="F8" s="37">
        <v>0.86</v>
      </c>
      <c r="G8" s="36">
        <v>1.44</v>
      </c>
      <c r="H8" s="36">
        <v>1.23</v>
      </c>
      <c r="I8" s="37"/>
      <c r="J8" s="37"/>
      <c r="K8" s="13"/>
      <c r="L8" s="48" t="s">
        <v>68</v>
      </c>
      <c r="M8" s="39">
        <f t="shared" ref="M8" si="2">AVERAGE(C8:J8)</f>
        <v>1.3480000000000001</v>
      </c>
      <c r="N8" s="39">
        <f t="shared" ref="N8" si="3">AVERAGE(D8:J8)</f>
        <v>1.3480000000000001</v>
      </c>
    </row>
    <row r="9" spans="1:14" ht="50.1" customHeight="1" x14ac:dyDescent="0.25">
      <c r="A9" s="1"/>
      <c r="B9" s="34" t="s">
        <v>63</v>
      </c>
      <c r="C9" s="43">
        <v>120302.03</v>
      </c>
      <c r="D9" s="71">
        <v>102719</v>
      </c>
      <c r="E9" s="43">
        <v>136223.74</v>
      </c>
      <c r="F9" s="44">
        <v>57333</v>
      </c>
      <c r="G9" s="43">
        <v>123373.88800000001</v>
      </c>
      <c r="H9" s="130">
        <v>98822.017999999996</v>
      </c>
      <c r="I9" s="44"/>
      <c r="J9" s="44"/>
      <c r="K9" s="13"/>
      <c r="L9" s="46">
        <v>122255.13</v>
      </c>
      <c r="M9" s="46">
        <f t="shared" si="0"/>
        <v>106462.27933333335</v>
      </c>
      <c r="N9" s="46">
        <f t="shared" si="1"/>
        <v>103694.32920000001</v>
      </c>
    </row>
    <row r="10" spans="1:14" ht="35.1" customHeight="1" x14ac:dyDescent="0.25">
      <c r="A10" s="1"/>
      <c r="B10" s="49" t="s">
        <v>76</v>
      </c>
      <c r="C10" s="40">
        <v>923.4</v>
      </c>
      <c r="D10" s="72">
        <v>140</v>
      </c>
      <c r="E10" s="40">
        <v>392.8</v>
      </c>
      <c r="F10" s="127"/>
      <c r="G10" s="40">
        <v>445.96800000000007</v>
      </c>
      <c r="H10" s="40">
        <v>466.6</v>
      </c>
      <c r="I10" s="41"/>
      <c r="J10" s="41"/>
      <c r="K10" s="13"/>
      <c r="L10" s="47">
        <v>369.2</v>
      </c>
      <c r="M10" s="47">
        <f t="shared" si="0"/>
        <v>473.75360000000001</v>
      </c>
      <c r="N10" s="47">
        <f t="shared" si="1"/>
        <v>361.34199999999998</v>
      </c>
    </row>
    <row r="11" spans="1:14" ht="35.1" customHeight="1" x14ac:dyDescent="0.25">
      <c r="A11" s="1"/>
      <c r="B11" s="51" t="s">
        <v>70</v>
      </c>
      <c r="C11" s="43">
        <v>6</v>
      </c>
      <c r="D11" s="126"/>
      <c r="E11" s="43">
        <v>2</v>
      </c>
      <c r="F11" s="128"/>
      <c r="G11" s="43">
        <v>3</v>
      </c>
      <c r="H11" s="43">
        <v>1</v>
      </c>
      <c r="I11" s="44"/>
      <c r="J11" s="44"/>
      <c r="K11" s="13"/>
      <c r="L11" s="53" t="s">
        <v>71</v>
      </c>
      <c r="M11" s="53" t="s">
        <v>71</v>
      </c>
      <c r="N11" s="53" t="s">
        <v>71</v>
      </c>
    </row>
    <row r="12" spans="1:14" ht="35.1" customHeight="1" x14ac:dyDescent="0.25">
      <c r="A12" s="1"/>
      <c r="B12" s="51" t="s">
        <v>69</v>
      </c>
      <c r="C12" s="43">
        <v>1313.5</v>
      </c>
      <c r="D12" s="126"/>
      <c r="E12" s="43">
        <v>505.5</v>
      </c>
      <c r="F12" s="128"/>
      <c r="G12" s="43">
        <v>707.5</v>
      </c>
      <c r="H12" s="43">
        <v>253.5</v>
      </c>
      <c r="I12" s="44"/>
      <c r="J12" s="44"/>
      <c r="K12" s="13"/>
      <c r="L12" s="53" t="s">
        <v>71</v>
      </c>
      <c r="M12" s="53" t="s">
        <v>71</v>
      </c>
      <c r="N12" s="53" t="s">
        <v>71</v>
      </c>
    </row>
    <row r="13" spans="1:14" x14ac:dyDescent="0.25">
      <c r="A13" s="1"/>
      <c r="B13" s="124" t="s">
        <v>13</v>
      </c>
      <c r="C13" s="124"/>
      <c r="D13" s="124"/>
      <c r="E13" s="124"/>
      <c r="F13" s="124"/>
      <c r="G13" s="124"/>
      <c r="H13" s="124"/>
      <c r="I13" s="124"/>
      <c r="J13" s="124"/>
      <c r="K13" s="124"/>
      <c r="L13" s="3" t="s">
        <v>1</v>
      </c>
      <c r="M13" s="4" t="s">
        <v>2</v>
      </c>
      <c r="N13" s="3" t="s">
        <v>3</v>
      </c>
    </row>
    <row r="14" spans="1:14" x14ac:dyDescent="0.25">
      <c r="A14" s="1"/>
      <c r="B14" s="5" t="s">
        <v>14</v>
      </c>
      <c r="C14" s="6" t="s">
        <v>44</v>
      </c>
      <c r="D14" s="64" t="s">
        <v>45</v>
      </c>
      <c r="E14" s="6" t="s">
        <v>46</v>
      </c>
      <c r="F14" s="7" t="s">
        <v>48</v>
      </c>
      <c r="G14" s="6" t="s">
        <v>74</v>
      </c>
      <c r="H14" s="6" t="s">
        <v>47</v>
      </c>
      <c r="I14" s="7">
        <v>18</v>
      </c>
      <c r="J14" s="7">
        <v>20</v>
      </c>
      <c r="K14" s="1"/>
      <c r="L14" s="9" t="s">
        <v>49</v>
      </c>
      <c r="M14" s="10" t="s">
        <v>11</v>
      </c>
      <c r="N14" s="10" t="s">
        <v>50</v>
      </c>
    </row>
    <row r="15" spans="1:14" x14ac:dyDescent="0.25">
      <c r="A15" s="1"/>
      <c r="B15" s="1">
        <v>0</v>
      </c>
      <c r="C15" s="14">
        <v>0</v>
      </c>
      <c r="D15" s="68">
        <v>0</v>
      </c>
      <c r="E15" s="14">
        <v>0</v>
      </c>
      <c r="F15" s="15">
        <v>0</v>
      </c>
      <c r="G15" s="14">
        <v>0</v>
      </c>
      <c r="H15" s="14">
        <v>0</v>
      </c>
      <c r="I15" s="15"/>
      <c r="J15" s="15"/>
      <c r="K15" s="1"/>
      <c r="L15" s="17">
        <v>0</v>
      </c>
      <c r="M15" s="17">
        <f t="shared" ref="M15:M39" si="4">AVERAGE(C15:J15)</f>
        <v>0</v>
      </c>
      <c r="N15" s="17">
        <f t="shared" ref="N15:N39" si="5">AVERAGE(D15:J15)</f>
        <v>0</v>
      </c>
    </row>
    <row r="16" spans="1:14" x14ac:dyDescent="0.25">
      <c r="A16" s="1"/>
      <c r="B16" s="1">
        <v>25</v>
      </c>
      <c r="C16" s="14">
        <v>11</v>
      </c>
      <c r="D16" s="68">
        <v>10</v>
      </c>
      <c r="E16" s="14">
        <v>10</v>
      </c>
      <c r="F16" s="15">
        <v>11</v>
      </c>
      <c r="G16" s="14">
        <v>9</v>
      </c>
      <c r="H16" s="14">
        <v>8</v>
      </c>
      <c r="I16" s="15"/>
      <c r="J16" s="15"/>
      <c r="K16" s="1"/>
      <c r="L16" s="17">
        <v>9</v>
      </c>
      <c r="M16" s="17">
        <f t="shared" si="4"/>
        <v>9.8333333333333339</v>
      </c>
      <c r="N16" s="17">
        <f t="shared" si="5"/>
        <v>9.6</v>
      </c>
    </row>
    <row r="17" spans="1:14" x14ac:dyDescent="0.25">
      <c r="A17" s="1"/>
      <c r="B17" s="1">
        <v>50</v>
      </c>
      <c r="C17" s="14">
        <v>17</v>
      </c>
      <c r="D17" s="68">
        <v>13</v>
      </c>
      <c r="E17" s="14">
        <v>15</v>
      </c>
      <c r="F17" s="15">
        <v>16</v>
      </c>
      <c r="G17" s="14">
        <v>14</v>
      </c>
      <c r="H17" s="14">
        <v>13</v>
      </c>
      <c r="I17" s="15"/>
      <c r="J17" s="15"/>
      <c r="K17" s="1"/>
      <c r="L17" s="17">
        <v>11</v>
      </c>
      <c r="M17" s="17">
        <f t="shared" si="4"/>
        <v>14.666666666666666</v>
      </c>
      <c r="N17" s="17">
        <f t="shared" si="5"/>
        <v>14.2</v>
      </c>
    </row>
    <row r="18" spans="1:14" x14ac:dyDescent="0.25">
      <c r="A18" s="1"/>
      <c r="B18" s="1">
        <v>75</v>
      </c>
      <c r="C18" s="14">
        <v>26</v>
      </c>
      <c r="D18" s="68">
        <v>18</v>
      </c>
      <c r="E18" s="14">
        <v>21</v>
      </c>
      <c r="F18" s="15">
        <v>22</v>
      </c>
      <c r="G18" s="14">
        <v>18</v>
      </c>
      <c r="H18" s="14">
        <v>18</v>
      </c>
      <c r="I18" s="15"/>
      <c r="J18" s="15"/>
      <c r="K18" s="1"/>
      <c r="L18" s="17">
        <v>15</v>
      </c>
      <c r="M18" s="17">
        <f t="shared" si="4"/>
        <v>20.5</v>
      </c>
      <c r="N18" s="17">
        <f t="shared" si="5"/>
        <v>19.399999999999999</v>
      </c>
    </row>
    <row r="19" spans="1:14" x14ac:dyDescent="0.25">
      <c r="A19" s="1"/>
      <c r="B19" s="1">
        <v>100</v>
      </c>
      <c r="C19" s="14">
        <v>50</v>
      </c>
      <c r="D19" s="68">
        <v>30</v>
      </c>
      <c r="E19" s="14">
        <v>39</v>
      </c>
      <c r="F19" s="15">
        <v>31</v>
      </c>
      <c r="G19" s="14">
        <v>33</v>
      </c>
      <c r="H19" s="14">
        <v>32</v>
      </c>
      <c r="I19" s="15"/>
      <c r="J19" s="15"/>
      <c r="K19" s="1"/>
      <c r="L19" s="17">
        <v>19</v>
      </c>
      <c r="M19" s="17">
        <f t="shared" si="4"/>
        <v>35.833333333333336</v>
      </c>
      <c r="N19" s="17">
        <f t="shared" si="5"/>
        <v>33</v>
      </c>
    </row>
    <row r="20" spans="1:14" x14ac:dyDescent="0.25">
      <c r="A20" s="1"/>
      <c r="B20" s="1">
        <v>105</v>
      </c>
      <c r="C20" s="14">
        <v>54</v>
      </c>
      <c r="D20" s="68">
        <v>30</v>
      </c>
      <c r="E20" s="14">
        <v>44</v>
      </c>
      <c r="F20" s="15">
        <v>37</v>
      </c>
      <c r="G20" s="14">
        <v>38</v>
      </c>
      <c r="H20" s="14">
        <v>36</v>
      </c>
      <c r="I20" s="15"/>
      <c r="J20" s="15"/>
      <c r="K20" s="1"/>
      <c r="L20" s="17">
        <v>21</v>
      </c>
      <c r="M20" s="17">
        <f t="shared" si="4"/>
        <v>39.833333333333336</v>
      </c>
      <c r="N20" s="17">
        <f t="shared" si="5"/>
        <v>37</v>
      </c>
    </row>
    <row r="21" spans="1:14" x14ac:dyDescent="0.25">
      <c r="A21" s="1"/>
      <c r="B21" s="1">
        <v>110</v>
      </c>
      <c r="C21" s="14">
        <v>60</v>
      </c>
      <c r="D21" s="68">
        <v>37</v>
      </c>
      <c r="E21" s="14">
        <v>49</v>
      </c>
      <c r="F21" s="15">
        <v>42</v>
      </c>
      <c r="G21" s="14">
        <v>42</v>
      </c>
      <c r="H21" s="14">
        <v>40</v>
      </c>
      <c r="I21" s="15"/>
      <c r="J21" s="15"/>
      <c r="K21" s="1"/>
      <c r="L21" s="17">
        <v>24</v>
      </c>
      <c r="M21" s="17">
        <f t="shared" si="4"/>
        <v>45</v>
      </c>
      <c r="N21" s="17">
        <f t="shared" si="5"/>
        <v>42</v>
      </c>
    </row>
    <row r="22" spans="1:14" x14ac:dyDescent="0.25">
      <c r="A22" s="1"/>
      <c r="B22" s="1">
        <v>115</v>
      </c>
      <c r="C22" s="14">
        <v>65</v>
      </c>
      <c r="D22" s="68">
        <v>42</v>
      </c>
      <c r="E22" s="14">
        <v>52</v>
      </c>
      <c r="F22" s="15">
        <v>42</v>
      </c>
      <c r="G22" s="14">
        <v>47</v>
      </c>
      <c r="H22" s="14">
        <v>45</v>
      </c>
      <c r="I22" s="15"/>
      <c r="J22" s="15"/>
      <c r="K22" s="1"/>
      <c r="L22" s="17">
        <v>30</v>
      </c>
      <c r="M22" s="17">
        <f t="shared" si="4"/>
        <v>48.833333333333336</v>
      </c>
      <c r="N22" s="17">
        <f t="shared" si="5"/>
        <v>45.6</v>
      </c>
    </row>
    <row r="23" spans="1:14" x14ac:dyDescent="0.25">
      <c r="A23" s="1"/>
      <c r="B23" s="1">
        <v>120</v>
      </c>
      <c r="C23" s="14">
        <v>69</v>
      </c>
      <c r="D23" s="68">
        <v>46</v>
      </c>
      <c r="E23" s="14">
        <v>56</v>
      </c>
      <c r="F23" s="15">
        <v>43</v>
      </c>
      <c r="G23" s="14">
        <v>52</v>
      </c>
      <c r="H23" s="14">
        <v>50</v>
      </c>
      <c r="I23" s="15"/>
      <c r="J23" s="15"/>
      <c r="K23" s="1"/>
      <c r="L23" s="17">
        <v>35</v>
      </c>
      <c r="M23" s="17">
        <f t="shared" si="4"/>
        <v>52.666666666666664</v>
      </c>
      <c r="N23" s="17">
        <f t="shared" si="5"/>
        <v>49.4</v>
      </c>
    </row>
    <row r="24" spans="1:14" x14ac:dyDescent="0.25">
      <c r="A24" s="1"/>
      <c r="B24" s="1">
        <v>125</v>
      </c>
      <c r="C24" s="14">
        <v>79</v>
      </c>
      <c r="D24" s="68">
        <v>49</v>
      </c>
      <c r="E24" s="14">
        <v>63</v>
      </c>
      <c r="F24" s="15">
        <v>55</v>
      </c>
      <c r="G24" s="14">
        <v>59</v>
      </c>
      <c r="H24" s="14">
        <v>57</v>
      </c>
      <c r="I24" s="15"/>
      <c r="J24" s="15"/>
      <c r="K24" s="1"/>
      <c r="L24" s="17">
        <v>39</v>
      </c>
      <c r="M24" s="17">
        <f t="shared" si="4"/>
        <v>60.333333333333336</v>
      </c>
      <c r="N24" s="17">
        <f t="shared" si="5"/>
        <v>56.6</v>
      </c>
    </row>
    <row r="25" spans="1:14" x14ac:dyDescent="0.25">
      <c r="A25" s="1"/>
      <c r="B25" s="1">
        <v>130</v>
      </c>
      <c r="C25" s="14">
        <v>87</v>
      </c>
      <c r="D25" s="68">
        <v>49</v>
      </c>
      <c r="E25" s="14">
        <v>70</v>
      </c>
      <c r="F25" s="15">
        <v>58</v>
      </c>
      <c r="G25" s="14">
        <v>67</v>
      </c>
      <c r="H25" s="14">
        <v>63</v>
      </c>
      <c r="I25" s="15"/>
      <c r="J25" s="15"/>
      <c r="K25" s="1"/>
      <c r="L25" s="17">
        <v>45</v>
      </c>
      <c r="M25" s="17">
        <f t="shared" si="4"/>
        <v>65.666666666666671</v>
      </c>
      <c r="N25" s="17">
        <f t="shared" si="5"/>
        <v>61.4</v>
      </c>
    </row>
    <row r="26" spans="1:14" x14ac:dyDescent="0.25">
      <c r="A26" s="1"/>
      <c r="B26" s="1">
        <v>135</v>
      </c>
      <c r="C26" s="14">
        <v>99</v>
      </c>
      <c r="D26" s="68">
        <v>59</v>
      </c>
      <c r="E26" s="14">
        <v>79</v>
      </c>
      <c r="F26" s="15">
        <v>61</v>
      </c>
      <c r="G26" s="14">
        <v>75</v>
      </c>
      <c r="H26" s="14">
        <v>71</v>
      </c>
      <c r="I26" s="15"/>
      <c r="J26" s="15"/>
      <c r="K26" s="1"/>
      <c r="L26" s="17">
        <v>50</v>
      </c>
      <c r="M26" s="17">
        <f t="shared" si="4"/>
        <v>74</v>
      </c>
      <c r="N26" s="17">
        <f t="shared" si="5"/>
        <v>69</v>
      </c>
    </row>
    <row r="27" spans="1:14" x14ac:dyDescent="0.25">
      <c r="A27" s="1"/>
      <c r="B27" s="1">
        <v>140</v>
      </c>
      <c r="C27" s="14">
        <v>113</v>
      </c>
      <c r="D27" s="68">
        <v>66</v>
      </c>
      <c r="E27" s="14">
        <v>90</v>
      </c>
      <c r="F27" s="15">
        <v>66</v>
      </c>
      <c r="G27" s="14">
        <v>88</v>
      </c>
      <c r="H27" s="14">
        <v>84</v>
      </c>
      <c r="I27" s="15"/>
      <c r="J27" s="15"/>
      <c r="K27" s="1"/>
      <c r="L27" s="17">
        <v>56</v>
      </c>
      <c r="M27" s="17">
        <f t="shared" si="4"/>
        <v>84.5</v>
      </c>
      <c r="N27" s="17">
        <f t="shared" si="5"/>
        <v>78.8</v>
      </c>
    </row>
    <row r="28" spans="1:14" x14ac:dyDescent="0.25">
      <c r="A28" s="1"/>
      <c r="B28" s="1">
        <v>145</v>
      </c>
      <c r="C28" s="14">
        <v>112</v>
      </c>
      <c r="D28" s="68">
        <v>74</v>
      </c>
      <c r="E28" s="14">
        <v>105</v>
      </c>
      <c r="F28" s="15">
        <v>75</v>
      </c>
      <c r="G28" s="14">
        <v>101</v>
      </c>
      <c r="H28" s="14">
        <v>98</v>
      </c>
      <c r="I28" s="15"/>
      <c r="J28" s="15"/>
      <c r="K28" s="1"/>
      <c r="L28" s="17">
        <v>60</v>
      </c>
      <c r="M28" s="17">
        <f t="shared" si="4"/>
        <v>94.166666666666671</v>
      </c>
      <c r="N28" s="17">
        <f t="shared" si="5"/>
        <v>90.6</v>
      </c>
    </row>
    <row r="29" spans="1:14" x14ac:dyDescent="0.25">
      <c r="A29" s="1"/>
      <c r="B29" s="1">
        <v>150</v>
      </c>
      <c r="C29" s="14">
        <v>140</v>
      </c>
      <c r="D29" s="68">
        <v>82</v>
      </c>
      <c r="E29" s="14">
        <v>119</v>
      </c>
      <c r="F29" s="15">
        <v>81</v>
      </c>
      <c r="G29" s="14">
        <v>118</v>
      </c>
      <c r="H29" s="14">
        <v>113</v>
      </c>
      <c r="I29" s="15"/>
      <c r="J29" s="15"/>
      <c r="K29" s="1"/>
      <c r="L29" s="17">
        <v>69</v>
      </c>
      <c r="M29" s="17">
        <f t="shared" si="4"/>
        <v>108.83333333333333</v>
      </c>
      <c r="N29" s="17">
        <f t="shared" si="5"/>
        <v>102.6</v>
      </c>
    </row>
    <row r="30" spans="1:14" x14ac:dyDescent="0.25">
      <c r="A30" s="1"/>
      <c r="B30" s="1">
        <v>155</v>
      </c>
      <c r="C30" s="14">
        <v>191</v>
      </c>
      <c r="D30" s="68">
        <v>92</v>
      </c>
      <c r="E30" s="14">
        <v>133</v>
      </c>
      <c r="F30" s="15">
        <v>87</v>
      </c>
      <c r="G30" s="14">
        <v>131</v>
      </c>
      <c r="H30" s="14">
        <v>131</v>
      </c>
      <c r="I30" s="15"/>
      <c r="J30" s="15"/>
      <c r="K30" s="1"/>
      <c r="L30" s="17">
        <v>74</v>
      </c>
      <c r="M30" s="17">
        <f t="shared" si="4"/>
        <v>127.5</v>
      </c>
      <c r="N30" s="17">
        <f t="shared" si="5"/>
        <v>114.8</v>
      </c>
    </row>
    <row r="31" spans="1:14" x14ac:dyDescent="0.25">
      <c r="A31" s="1"/>
      <c r="B31" s="1">
        <v>160</v>
      </c>
      <c r="C31" s="14">
        <v>230</v>
      </c>
      <c r="D31" s="68">
        <v>106</v>
      </c>
      <c r="E31" s="14">
        <v>148</v>
      </c>
      <c r="F31" s="15">
        <v>94</v>
      </c>
      <c r="G31" s="14">
        <v>149</v>
      </c>
      <c r="H31" s="14">
        <v>150</v>
      </c>
      <c r="I31" s="15"/>
      <c r="J31" s="15"/>
      <c r="K31" s="1"/>
      <c r="L31" s="17">
        <v>84</v>
      </c>
      <c r="M31" s="17">
        <f t="shared" si="4"/>
        <v>146.16666666666666</v>
      </c>
      <c r="N31" s="17">
        <f t="shared" si="5"/>
        <v>129.4</v>
      </c>
    </row>
    <row r="32" spans="1:14" x14ac:dyDescent="0.25">
      <c r="A32" s="1"/>
      <c r="B32" s="1">
        <v>165</v>
      </c>
      <c r="C32" s="14">
        <v>269</v>
      </c>
      <c r="D32" s="68">
        <v>122</v>
      </c>
      <c r="E32" s="14">
        <v>179</v>
      </c>
      <c r="F32" s="15">
        <v>103</v>
      </c>
      <c r="G32" s="14">
        <v>177</v>
      </c>
      <c r="H32" s="14">
        <v>171</v>
      </c>
      <c r="I32" s="15"/>
      <c r="J32" s="15"/>
      <c r="K32" s="1"/>
      <c r="L32" s="17">
        <v>94</v>
      </c>
      <c r="M32" s="17">
        <f t="shared" si="4"/>
        <v>170.16666666666666</v>
      </c>
      <c r="N32" s="17">
        <f t="shared" si="5"/>
        <v>150.4</v>
      </c>
    </row>
    <row r="33" spans="1:14" x14ac:dyDescent="0.25">
      <c r="A33" s="1"/>
      <c r="B33" s="1">
        <v>170</v>
      </c>
      <c r="C33" s="14">
        <v>268</v>
      </c>
      <c r="D33" s="68">
        <v>121</v>
      </c>
      <c r="E33" s="14">
        <v>209</v>
      </c>
      <c r="F33" s="15">
        <v>113</v>
      </c>
      <c r="G33" s="14">
        <v>204</v>
      </c>
      <c r="H33" s="14">
        <v>193</v>
      </c>
      <c r="I33" s="15"/>
      <c r="J33" s="15"/>
      <c r="K33" s="1"/>
      <c r="L33" s="17">
        <v>103</v>
      </c>
      <c r="M33" s="17">
        <f t="shared" si="4"/>
        <v>184.66666666666666</v>
      </c>
      <c r="N33" s="17">
        <f t="shared" si="5"/>
        <v>168</v>
      </c>
    </row>
    <row r="34" spans="1:14" x14ac:dyDescent="0.25">
      <c r="A34" s="1"/>
      <c r="B34" s="1">
        <v>175</v>
      </c>
      <c r="C34" s="14">
        <v>378</v>
      </c>
      <c r="D34" s="68">
        <v>158</v>
      </c>
      <c r="E34" s="14">
        <v>237</v>
      </c>
      <c r="F34" s="15">
        <v>125</v>
      </c>
      <c r="G34" s="14">
        <v>238</v>
      </c>
      <c r="H34" s="14">
        <v>215</v>
      </c>
      <c r="I34" s="15"/>
      <c r="J34" s="15"/>
      <c r="K34" s="1"/>
      <c r="L34" s="17">
        <v>122</v>
      </c>
      <c r="M34" s="17">
        <f t="shared" si="4"/>
        <v>225.16666666666666</v>
      </c>
      <c r="N34" s="17">
        <f t="shared" si="5"/>
        <v>194.6</v>
      </c>
    </row>
    <row r="35" spans="1:14" x14ac:dyDescent="0.25">
      <c r="A35" s="1"/>
      <c r="B35" s="1">
        <v>180</v>
      </c>
      <c r="C35" s="14">
        <v>454</v>
      </c>
      <c r="D35" s="68">
        <v>179</v>
      </c>
      <c r="E35" s="14">
        <v>266</v>
      </c>
      <c r="F35" s="15">
        <v>123</v>
      </c>
      <c r="G35" s="14">
        <v>259</v>
      </c>
      <c r="H35" s="14">
        <v>251</v>
      </c>
      <c r="I35" s="15"/>
      <c r="J35" s="15"/>
      <c r="K35" s="1"/>
      <c r="L35" s="17">
        <v>137</v>
      </c>
      <c r="M35" s="17">
        <f t="shared" si="4"/>
        <v>255.33333333333334</v>
      </c>
      <c r="N35" s="17">
        <f t="shared" si="5"/>
        <v>215.6</v>
      </c>
    </row>
    <row r="36" spans="1:14" x14ac:dyDescent="0.25">
      <c r="A36" s="1"/>
      <c r="B36" s="1">
        <v>185</v>
      </c>
      <c r="C36" s="14">
        <v>519</v>
      </c>
      <c r="D36" s="68">
        <v>242</v>
      </c>
      <c r="E36" s="14">
        <v>290</v>
      </c>
      <c r="F36" s="15">
        <v>151</v>
      </c>
      <c r="G36" s="14">
        <v>296</v>
      </c>
      <c r="H36" s="14">
        <v>280</v>
      </c>
      <c r="I36" s="15"/>
      <c r="J36" s="15"/>
      <c r="K36" s="1"/>
      <c r="L36" s="17">
        <v>156</v>
      </c>
      <c r="M36" s="17">
        <f t="shared" si="4"/>
        <v>296.33333333333331</v>
      </c>
      <c r="N36" s="17">
        <f t="shared" si="5"/>
        <v>251.8</v>
      </c>
    </row>
    <row r="37" spans="1:14" x14ac:dyDescent="0.25">
      <c r="A37" s="1"/>
      <c r="B37" s="1">
        <v>190</v>
      </c>
      <c r="C37" s="14">
        <v>593</v>
      </c>
      <c r="D37" s="69">
        <v>273</v>
      </c>
      <c r="E37" s="14">
        <v>336</v>
      </c>
      <c r="F37" s="18">
        <v>167</v>
      </c>
      <c r="G37" s="14">
        <v>336</v>
      </c>
      <c r="H37" s="14">
        <v>303</v>
      </c>
      <c r="I37" s="18"/>
      <c r="J37" s="18"/>
      <c r="K37" s="1"/>
      <c r="L37" s="17">
        <v>172</v>
      </c>
      <c r="M37" s="17">
        <f t="shared" si="4"/>
        <v>334.66666666666669</v>
      </c>
      <c r="N37" s="17">
        <f t="shared" si="5"/>
        <v>283</v>
      </c>
    </row>
    <row r="38" spans="1:14" x14ac:dyDescent="0.25">
      <c r="A38" s="1"/>
      <c r="B38" s="1">
        <v>195</v>
      </c>
      <c r="C38" s="14">
        <v>648</v>
      </c>
      <c r="D38" s="69">
        <v>295</v>
      </c>
      <c r="E38" s="14">
        <v>373</v>
      </c>
      <c r="F38" s="18">
        <v>184</v>
      </c>
      <c r="G38" s="14">
        <v>375</v>
      </c>
      <c r="H38" s="14">
        <v>335</v>
      </c>
      <c r="I38" s="18"/>
      <c r="J38" s="18"/>
      <c r="K38" s="1"/>
      <c r="L38" s="17">
        <v>198</v>
      </c>
      <c r="M38" s="17">
        <f t="shared" si="4"/>
        <v>368.33333333333331</v>
      </c>
      <c r="N38" s="17">
        <f t="shared" si="5"/>
        <v>312.39999999999998</v>
      </c>
    </row>
    <row r="39" spans="1:14" x14ac:dyDescent="0.25">
      <c r="A39" s="1"/>
      <c r="B39" s="1">
        <v>200</v>
      </c>
      <c r="C39" s="14">
        <v>727</v>
      </c>
      <c r="D39" s="69">
        <v>316</v>
      </c>
      <c r="E39" s="14">
        <v>410</v>
      </c>
      <c r="F39" s="18">
        <v>205</v>
      </c>
      <c r="G39" s="14">
        <v>418</v>
      </c>
      <c r="H39" s="14">
        <v>348</v>
      </c>
      <c r="I39" s="18"/>
      <c r="J39" s="18"/>
      <c r="K39" s="1"/>
      <c r="L39" s="17">
        <v>225</v>
      </c>
      <c r="M39" s="17">
        <f t="shared" si="4"/>
        <v>404</v>
      </c>
      <c r="N39" s="17">
        <f t="shared" si="5"/>
        <v>339.4</v>
      </c>
    </row>
    <row r="40" spans="1:14" x14ac:dyDescent="0.25">
      <c r="A40" s="1"/>
      <c r="B40" s="124" t="s">
        <v>17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3" t="s">
        <v>1</v>
      </c>
      <c r="M40" s="4" t="s">
        <v>2</v>
      </c>
      <c r="N40" s="3" t="s">
        <v>3</v>
      </c>
    </row>
    <row r="41" spans="1:14" x14ac:dyDescent="0.25">
      <c r="A41" s="1"/>
      <c r="B41" s="5" t="s">
        <v>14</v>
      </c>
      <c r="C41" s="6" t="s">
        <v>44</v>
      </c>
      <c r="D41" s="64" t="s">
        <v>45</v>
      </c>
      <c r="E41" s="6" t="s">
        <v>46</v>
      </c>
      <c r="F41" s="7" t="s">
        <v>48</v>
      </c>
      <c r="G41" s="6" t="s">
        <v>74</v>
      </c>
      <c r="H41" s="6" t="s">
        <v>47</v>
      </c>
      <c r="I41" s="7">
        <v>18</v>
      </c>
      <c r="J41" s="7">
        <v>20</v>
      </c>
      <c r="K41" s="1"/>
      <c r="L41" s="9" t="s">
        <v>49</v>
      </c>
      <c r="M41" s="10" t="s">
        <v>11</v>
      </c>
      <c r="N41" s="10" t="s">
        <v>50</v>
      </c>
    </row>
    <row r="42" spans="1:14" x14ac:dyDescent="0.25">
      <c r="A42" s="1"/>
      <c r="B42" s="1">
        <v>0</v>
      </c>
      <c r="C42" s="19">
        <v>2.4700000000000002</v>
      </c>
      <c r="D42" s="67">
        <v>1.77</v>
      </c>
      <c r="E42" s="19">
        <v>2.33</v>
      </c>
      <c r="F42" s="20">
        <v>1.92</v>
      </c>
      <c r="G42" s="19">
        <v>2.23</v>
      </c>
      <c r="H42" s="19">
        <v>2.25</v>
      </c>
      <c r="I42" s="20"/>
      <c r="J42" s="20"/>
      <c r="K42" s="1"/>
      <c r="L42" s="13">
        <v>2.35</v>
      </c>
      <c r="M42" s="13">
        <f t="shared" ref="M42:M50" si="6">AVERAGE(C42:J42)</f>
        <v>2.1616666666666666</v>
      </c>
      <c r="N42" s="13">
        <f t="shared" ref="N42:N50" si="7">AVERAGE(D42:J42)</f>
        <v>2.1</v>
      </c>
    </row>
    <row r="43" spans="1:14" x14ac:dyDescent="0.25">
      <c r="A43" s="1"/>
      <c r="B43" s="1">
        <v>25</v>
      </c>
      <c r="C43" s="19">
        <v>2.4300000000000002</v>
      </c>
      <c r="D43" s="67">
        <v>1.06</v>
      </c>
      <c r="E43" s="19">
        <v>1.73</v>
      </c>
      <c r="F43" s="20">
        <v>1.46</v>
      </c>
      <c r="G43" s="19">
        <v>1.86</v>
      </c>
      <c r="H43" s="19">
        <v>1.98</v>
      </c>
      <c r="I43" s="20"/>
      <c r="J43" s="20"/>
      <c r="K43" s="1"/>
      <c r="L43" s="13">
        <v>2.37</v>
      </c>
      <c r="M43" s="13">
        <f t="shared" si="6"/>
        <v>1.7533333333333336</v>
      </c>
      <c r="N43" s="13">
        <f t="shared" si="7"/>
        <v>1.6179999999999999</v>
      </c>
    </row>
    <row r="44" spans="1:14" x14ac:dyDescent="0.25">
      <c r="A44" s="1"/>
      <c r="B44" s="1">
        <v>50</v>
      </c>
      <c r="C44" s="19">
        <v>3.26</v>
      </c>
      <c r="D44" s="67">
        <v>1.65</v>
      </c>
      <c r="E44" s="19">
        <v>2.0299999999999998</v>
      </c>
      <c r="F44" s="20">
        <v>1.5</v>
      </c>
      <c r="G44" s="19">
        <v>2.36</v>
      </c>
      <c r="H44" s="19">
        <v>2.14</v>
      </c>
      <c r="I44" s="20"/>
      <c r="J44" s="20"/>
      <c r="K44" s="1"/>
      <c r="L44" s="13">
        <v>1.93</v>
      </c>
      <c r="M44" s="13">
        <f t="shared" si="6"/>
        <v>2.1566666666666667</v>
      </c>
      <c r="N44" s="13">
        <f t="shared" si="7"/>
        <v>1.9359999999999999</v>
      </c>
    </row>
    <row r="45" spans="1:14" x14ac:dyDescent="0.25">
      <c r="A45" s="1"/>
      <c r="B45" s="1">
        <v>75</v>
      </c>
      <c r="C45" s="19">
        <v>3.37</v>
      </c>
      <c r="D45" s="67">
        <v>2.2000000000000002</v>
      </c>
      <c r="E45" s="19">
        <v>2.5299999999999998</v>
      </c>
      <c r="F45" s="20">
        <v>1.78</v>
      </c>
      <c r="G45" s="19">
        <v>2.36</v>
      </c>
      <c r="H45" s="19">
        <v>3.19</v>
      </c>
      <c r="I45" s="20"/>
      <c r="J45" s="20"/>
      <c r="K45" s="1"/>
      <c r="L45" s="13">
        <v>2.35</v>
      </c>
      <c r="M45" s="13">
        <f t="shared" si="6"/>
        <v>2.5716666666666663</v>
      </c>
      <c r="N45" s="13">
        <f t="shared" si="7"/>
        <v>2.4119999999999999</v>
      </c>
    </row>
    <row r="46" spans="1:14" x14ac:dyDescent="0.25">
      <c r="A46" s="1"/>
      <c r="B46" s="1">
        <v>100</v>
      </c>
      <c r="C46" s="19">
        <v>3.84</v>
      </c>
      <c r="D46" s="67">
        <v>2.2400000000000002</v>
      </c>
      <c r="E46" s="19">
        <v>2.95</v>
      </c>
      <c r="F46" s="20">
        <v>2.35</v>
      </c>
      <c r="G46" s="19">
        <v>3.15</v>
      </c>
      <c r="H46" s="19">
        <v>3.33</v>
      </c>
      <c r="I46" s="20"/>
      <c r="J46" s="20"/>
      <c r="K46" s="1"/>
      <c r="L46" s="13">
        <v>2.88</v>
      </c>
      <c r="M46" s="13">
        <f t="shared" si="6"/>
        <v>2.9766666666666666</v>
      </c>
      <c r="N46" s="13">
        <f t="shared" si="7"/>
        <v>2.8040000000000003</v>
      </c>
    </row>
    <row r="47" spans="1:14" x14ac:dyDescent="0.25">
      <c r="A47" s="1"/>
      <c r="B47" s="1">
        <v>125</v>
      </c>
      <c r="C47" s="19">
        <v>3.66</v>
      </c>
      <c r="D47" s="67">
        <v>2.5299999999999998</v>
      </c>
      <c r="E47" s="19">
        <v>3.54</v>
      </c>
      <c r="F47" s="20">
        <v>2.16</v>
      </c>
      <c r="G47" s="19">
        <v>3.65</v>
      </c>
      <c r="H47" s="19">
        <v>3.61</v>
      </c>
      <c r="I47" s="20"/>
      <c r="J47" s="20"/>
      <c r="K47" s="1"/>
      <c r="L47" s="13">
        <v>3.02</v>
      </c>
      <c r="M47" s="13">
        <f t="shared" si="6"/>
        <v>3.1916666666666669</v>
      </c>
      <c r="N47" s="13">
        <f t="shared" si="7"/>
        <v>3.0979999999999999</v>
      </c>
    </row>
    <row r="48" spans="1:14" x14ac:dyDescent="0.25">
      <c r="A48" s="1"/>
      <c r="B48" s="1">
        <v>150</v>
      </c>
      <c r="C48" s="19">
        <v>4.6500000000000004</v>
      </c>
      <c r="D48" s="67">
        <v>3.07</v>
      </c>
      <c r="E48" s="19">
        <v>3.82</v>
      </c>
      <c r="F48" s="20">
        <v>2.27</v>
      </c>
      <c r="G48" s="19">
        <v>4.29</v>
      </c>
      <c r="H48" s="19">
        <v>4.24</v>
      </c>
      <c r="I48" s="20"/>
      <c r="J48" s="20"/>
      <c r="K48" s="1"/>
      <c r="L48" s="13">
        <v>3.23</v>
      </c>
      <c r="M48" s="13">
        <f t="shared" si="6"/>
        <v>3.723333333333334</v>
      </c>
      <c r="N48" s="13">
        <f t="shared" si="7"/>
        <v>3.5379999999999994</v>
      </c>
    </row>
    <row r="49" spans="1:14" x14ac:dyDescent="0.25">
      <c r="A49" s="1"/>
      <c r="B49" s="1">
        <v>175</v>
      </c>
      <c r="C49" s="19">
        <v>5.27</v>
      </c>
      <c r="D49" s="67">
        <v>3.11</v>
      </c>
      <c r="E49" s="19">
        <v>4.25</v>
      </c>
      <c r="F49" s="20">
        <v>2.71</v>
      </c>
      <c r="G49" s="19">
        <v>4.51</v>
      </c>
      <c r="H49" s="19">
        <v>4.38</v>
      </c>
      <c r="I49" s="20"/>
      <c r="J49" s="20"/>
      <c r="K49" s="1"/>
      <c r="L49" s="13">
        <v>3.67</v>
      </c>
      <c r="M49" s="13">
        <f t="shared" si="6"/>
        <v>4.0383333333333331</v>
      </c>
      <c r="N49" s="13">
        <f t="shared" si="7"/>
        <v>3.7920000000000003</v>
      </c>
    </row>
    <row r="50" spans="1:14" x14ac:dyDescent="0.25">
      <c r="A50" s="1"/>
      <c r="B50" s="1">
        <v>200</v>
      </c>
      <c r="C50" s="19">
        <v>5.32</v>
      </c>
      <c r="D50" s="67">
        <v>3.47</v>
      </c>
      <c r="E50" s="19">
        <v>6.02</v>
      </c>
      <c r="F50" s="20">
        <v>3.03</v>
      </c>
      <c r="G50" s="19">
        <v>5.19</v>
      </c>
      <c r="H50" s="19">
        <v>5.1100000000000003</v>
      </c>
      <c r="I50" s="20"/>
      <c r="J50" s="20"/>
      <c r="K50" s="1"/>
      <c r="L50" s="13">
        <v>4.0999999999999996</v>
      </c>
      <c r="M50" s="13">
        <f t="shared" si="6"/>
        <v>4.6900000000000004</v>
      </c>
      <c r="N50" s="13">
        <f t="shared" si="7"/>
        <v>4.5640000000000001</v>
      </c>
    </row>
    <row r="51" spans="1:14" x14ac:dyDescent="0.25">
      <c r="A51" s="1"/>
      <c r="B51" s="124" t="s">
        <v>18</v>
      </c>
      <c r="C51" s="124"/>
      <c r="D51" s="124"/>
      <c r="E51" s="124"/>
      <c r="F51" s="124"/>
      <c r="G51" s="124"/>
      <c r="H51" s="124"/>
      <c r="I51" s="124"/>
      <c r="J51" s="124"/>
      <c r="K51" s="124"/>
      <c r="L51" s="4" t="s">
        <v>1</v>
      </c>
      <c r="M51" s="4" t="s">
        <v>2</v>
      </c>
      <c r="N51" s="3" t="s">
        <v>3</v>
      </c>
    </row>
    <row r="52" spans="1:14" x14ac:dyDescent="0.25">
      <c r="A52" s="1"/>
      <c r="B52" s="5" t="s">
        <v>14</v>
      </c>
      <c r="C52" s="6" t="s">
        <v>44</v>
      </c>
      <c r="D52" s="64" t="s">
        <v>45</v>
      </c>
      <c r="E52" s="6" t="s">
        <v>46</v>
      </c>
      <c r="F52" s="7" t="s">
        <v>48</v>
      </c>
      <c r="G52" s="6" t="s">
        <v>74</v>
      </c>
      <c r="H52" s="6" t="s">
        <v>47</v>
      </c>
      <c r="I52" s="7">
        <v>18</v>
      </c>
      <c r="J52" s="7">
        <v>20</v>
      </c>
      <c r="K52" s="1"/>
      <c r="L52" s="9" t="s">
        <v>49</v>
      </c>
      <c r="M52" s="10" t="s">
        <v>11</v>
      </c>
      <c r="N52" s="10" t="s">
        <v>50</v>
      </c>
    </row>
    <row r="53" spans="1:14" x14ac:dyDescent="0.25">
      <c r="A53" s="1"/>
      <c r="B53" s="1">
        <v>0</v>
      </c>
      <c r="C53" s="19">
        <v>6.4</v>
      </c>
      <c r="D53" s="67">
        <v>6.36</v>
      </c>
      <c r="E53" s="19">
        <v>6.4</v>
      </c>
      <c r="F53" s="20">
        <v>6.42</v>
      </c>
      <c r="G53" s="19">
        <v>6.4</v>
      </c>
      <c r="H53" s="19">
        <v>6.4</v>
      </c>
      <c r="I53" s="20"/>
      <c r="J53" s="20"/>
      <c r="K53" s="1"/>
      <c r="L53" s="13">
        <v>5.9</v>
      </c>
      <c r="M53" s="13">
        <f t="shared" ref="M53:M61" si="8">AVERAGE(C53:J53)</f>
        <v>6.3966666666666674</v>
      </c>
      <c r="N53" s="13">
        <f t="shared" ref="N53:N61" si="9">AVERAGE(D53:J53)</f>
        <v>6.395999999999999</v>
      </c>
    </row>
    <row r="54" spans="1:14" x14ac:dyDescent="0.25">
      <c r="A54" s="1"/>
      <c r="B54" s="1">
        <v>25</v>
      </c>
      <c r="C54" s="19">
        <v>5.8</v>
      </c>
      <c r="D54" s="67">
        <v>4.8</v>
      </c>
      <c r="E54" s="19">
        <v>5.5</v>
      </c>
      <c r="F54" s="20">
        <v>4.95</v>
      </c>
      <c r="G54" s="19">
        <v>5.3</v>
      </c>
      <c r="H54" s="19">
        <v>2.93</v>
      </c>
      <c r="I54" s="20"/>
      <c r="J54" s="20"/>
      <c r="K54" s="1"/>
      <c r="L54" s="13">
        <v>5.6</v>
      </c>
      <c r="M54" s="13">
        <f t="shared" si="8"/>
        <v>4.88</v>
      </c>
      <c r="N54" s="13">
        <f t="shared" si="9"/>
        <v>4.6959999999999997</v>
      </c>
    </row>
    <row r="55" spans="1:14" x14ac:dyDescent="0.25">
      <c r="A55" s="1"/>
      <c r="B55" s="1">
        <v>50</v>
      </c>
      <c r="C55" s="19">
        <v>4</v>
      </c>
      <c r="D55" s="67">
        <v>3.08</v>
      </c>
      <c r="E55" s="19">
        <v>3.9</v>
      </c>
      <c r="F55" s="20">
        <v>3.24</v>
      </c>
      <c r="G55" s="19">
        <v>3.9</v>
      </c>
      <c r="H55" s="19">
        <v>2.8</v>
      </c>
      <c r="I55" s="20"/>
      <c r="J55" s="20"/>
      <c r="K55" s="1"/>
      <c r="L55" s="13">
        <v>4</v>
      </c>
      <c r="M55" s="13">
        <f t="shared" si="8"/>
        <v>3.4866666666666668</v>
      </c>
      <c r="N55" s="13">
        <f t="shared" si="9"/>
        <v>3.3840000000000003</v>
      </c>
    </row>
    <row r="56" spans="1:14" x14ac:dyDescent="0.25">
      <c r="A56" s="1"/>
      <c r="B56" s="1">
        <v>75</v>
      </c>
      <c r="C56" s="19">
        <v>3.2</v>
      </c>
      <c r="D56" s="67">
        <v>2.75</v>
      </c>
      <c r="E56" s="19">
        <v>3.3</v>
      </c>
      <c r="F56" s="20">
        <v>2.63</v>
      </c>
      <c r="G56" s="19">
        <v>3</v>
      </c>
      <c r="H56" s="19">
        <v>2.6</v>
      </c>
      <c r="I56" s="20"/>
      <c r="J56" s="20"/>
      <c r="K56" s="1"/>
      <c r="L56" s="13">
        <v>2.8</v>
      </c>
      <c r="M56" s="13">
        <f t="shared" si="8"/>
        <v>2.9133333333333336</v>
      </c>
      <c r="N56" s="13">
        <f t="shared" si="9"/>
        <v>2.8559999999999999</v>
      </c>
    </row>
    <row r="57" spans="1:14" x14ac:dyDescent="0.25">
      <c r="A57" s="1"/>
      <c r="B57" s="1">
        <v>100</v>
      </c>
      <c r="C57" s="19">
        <v>2.6</v>
      </c>
      <c r="D57" s="67">
        <v>1.93</v>
      </c>
      <c r="E57" s="19">
        <v>2.6</v>
      </c>
      <c r="F57" s="20">
        <v>2.13</v>
      </c>
      <c r="G57" s="19">
        <v>2.2000000000000002</v>
      </c>
      <c r="H57" s="19">
        <v>2.2000000000000002</v>
      </c>
      <c r="I57" s="20"/>
      <c r="J57" s="20"/>
      <c r="K57" s="1"/>
      <c r="L57" s="13">
        <v>2.2999999999999998</v>
      </c>
      <c r="M57" s="13">
        <f t="shared" si="8"/>
        <v>2.2766666666666668</v>
      </c>
      <c r="N57" s="13">
        <f t="shared" si="9"/>
        <v>2.2119999999999997</v>
      </c>
    </row>
    <row r="58" spans="1:14" x14ac:dyDescent="0.25">
      <c r="A58" s="1"/>
      <c r="B58" s="1">
        <v>125</v>
      </c>
      <c r="C58" s="19">
        <v>1.8</v>
      </c>
      <c r="D58" s="67">
        <v>1.18</v>
      </c>
      <c r="E58" s="19">
        <v>1.9</v>
      </c>
      <c r="F58" s="20">
        <v>1.42</v>
      </c>
      <c r="G58" s="19">
        <v>1.5</v>
      </c>
      <c r="H58" s="19">
        <v>1.5</v>
      </c>
      <c r="I58" s="20"/>
      <c r="J58" s="20"/>
      <c r="K58" s="1"/>
      <c r="L58" s="13">
        <v>1.8</v>
      </c>
      <c r="M58" s="13">
        <f t="shared" si="8"/>
        <v>1.55</v>
      </c>
      <c r="N58" s="13">
        <f t="shared" si="9"/>
        <v>1.5</v>
      </c>
    </row>
    <row r="59" spans="1:14" x14ac:dyDescent="0.25">
      <c r="A59" s="1"/>
      <c r="B59" s="1">
        <v>150</v>
      </c>
      <c r="C59" s="19">
        <v>1.6</v>
      </c>
      <c r="D59" s="67">
        <v>0.47</v>
      </c>
      <c r="E59" s="19">
        <v>1.3</v>
      </c>
      <c r="F59" s="20">
        <v>0.78</v>
      </c>
      <c r="G59" s="19">
        <v>1.2</v>
      </c>
      <c r="H59" s="19">
        <v>1.1000000000000001</v>
      </c>
      <c r="I59" s="20"/>
      <c r="J59" s="20"/>
      <c r="K59" s="1"/>
      <c r="L59" s="13">
        <v>1.3</v>
      </c>
      <c r="M59" s="13">
        <f t="shared" si="8"/>
        <v>1.0750000000000002</v>
      </c>
      <c r="N59" s="13">
        <f t="shared" si="9"/>
        <v>0.97</v>
      </c>
    </row>
    <row r="60" spans="1:14" x14ac:dyDescent="0.25">
      <c r="A60" s="1"/>
      <c r="B60" s="1">
        <v>175</v>
      </c>
      <c r="C60" s="19">
        <v>1.2</v>
      </c>
      <c r="D60" s="67">
        <v>0.11</v>
      </c>
      <c r="E60" s="19">
        <v>1.3</v>
      </c>
      <c r="F60" s="20">
        <v>0.26</v>
      </c>
      <c r="G60" s="19">
        <v>0.7</v>
      </c>
      <c r="H60" s="19">
        <v>0.9</v>
      </c>
      <c r="I60" s="20"/>
      <c r="J60" s="20"/>
      <c r="K60" s="1"/>
      <c r="L60" s="13">
        <v>0.8</v>
      </c>
      <c r="M60" s="13">
        <f t="shared" si="8"/>
        <v>0.74500000000000011</v>
      </c>
      <c r="N60" s="13">
        <f t="shared" si="9"/>
        <v>0.65400000000000003</v>
      </c>
    </row>
    <row r="61" spans="1:14" x14ac:dyDescent="0.25">
      <c r="A61" s="1"/>
      <c r="B61" s="1">
        <v>200</v>
      </c>
      <c r="C61" s="19">
        <v>1</v>
      </c>
      <c r="D61" s="67">
        <v>0.05</v>
      </c>
      <c r="E61" s="19">
        <v>0.7</v>
      </c>
      <c r="F61" s="20">
        <v>0.05</v>
      </c>
      <c r="G61" s="19">
        <v>0.4</v>
      </c>
      <c r="H61" s="19">
        <v>0.8</v>
      </c>
      <c r="I61" s="20"/>
      <c r="J61" s="20"/>
      <c r="K61" s="1"/>
      <c r="L61" s="13">
        <v>0.8</v>
      </c>
      <c r="M61" s="13">
        <f t="shared" si="8"/>
        <v>0.5</v>
      </c>
      <c r="N61" s="13">
        <f t="shared" si="9"/>
        <v>0.4</v>
      </c>
    </row>
    <row r="62" spans="1:14" ht="16.5" x14ac:dyDescent="0.3">
      <c r="B62" s="124" t="s">
        <v>19</v>
      </c>
      <c r="C62" s="124"/>
      <c r="D62" s="124"/>
      <c r="E62" s="124"/>
      <c r="F62" s="124"/>
      <c r="G62" s="124"/>
      <c r="H62" s="124"/>
      <c r="I62" s="124"/>
      <c r="J62" s="124"/>
      <c r="K62" s="124"/>
      <c r="L62" s="4" t="s">
        <v>1</v>
      </c>
      <c r="M62" s="4" t="s">
        <v>2</v>
      </c>
      <c r="N62" s="3" t="s">
        <v>3</v>
      </c>
    </row>
    <row r="63" spans="1:14" x14ac:dyDescent="0.25">
      <c r="B63" s="5" t="s">
        <v>14</v>
      </c>
      <c r="C63" s="6" t="s">
        <v>44</v>
      </c>
      <c r="D63" s="64" t="s">
        <v>45</v>
      </c>
      <c r="E63" s="6" t="s">
        <v>46</v>
      </c>
      <c r="F63" s="7" t="s">
        <v>48</v>
      </c>
      <c r="G63" s="6" t="s">
        <v>74</v>
      </c>
      <c r="H63" s="6" t="s">
        <v>47</v>
      </c>
      <c r="I63" s="7">
        <v>18</v>
      </c>
      <c r="J63" s="7">
        <v>20</v>
      </c>
      <c r="L63" s="4" t="s">
        <v>20</v>
      </c>
      <c r="M63" s="10" t="s">
        <v>11</v>
      </c>
      <c r="N63" s="10" t="s">
        <v>50</v>
      </c>
    </row>
    <row r="64" spans="1:14" x14ac:dyDescent="0.25">
      <c r="B64" s="1">
        <v>0</v>
      </c>
      <c r="C64" s="21">
        <v>226</v>
      </c>
      <c r="D64" s="65">
        <v>243</v>
      </c>
      <c r="E64" s="21">
        <v>260</v>
      </c>
      <c r="F64" s="24">
        <v>228</v>
      </c>
      <c r="G64" s="21">
        <v>235</v>
      </c>
      <c r="H64" s="21">
        <v>244</v>
      </c>
      <c r="I64" s="24"/>
      <c r="J64" s="24"/>
      <c r="L64" s="1">
        <v>0</v>
      </c>
      <c r="M64" s="17">
        <f t="shared" ref="M64:M72" si="10">AVERAGE(C64:J64)</f>
        <v>239.33333333333334</v>
      </c>
      <c r="N64" s="17">
        <f t="shared" ref="N64:N72" si="11">AVERAGE(D64:J64)</f>
        <v>242</v>
      </c>
    </row>
    <row r="65" spans="1:14" x14ac:dyDescent="0.25">
      <c r="B65" s="1">
        <v>25</v>
      </c>
      <c r="C65" s="21">
        <v>1141</v>
      </c>
      <c r="D65" s="65">
        <v>854</v>
      </c>
      <c r="E65" s="21">
        <v>1091</v>
      </c>
      <c r="F65" s="24">
        <v>870</v>
      </c>
      <c r="G65" s="21">
        <v>965</v>
      </c>
      <c r="H65" s="21">
        <v>1035</v>
      </c>
      <c r="I65" s="24"/>
      <c r="J65" s="24"/>
      <c r="L65" s="1">
        <v>846</v>
      </c>
      <c r="M65" s="17">
        <f t="shared" si="10"/>
        <v>992.66666666666663</v>
      </c>
      <c r="N65" s="17">
        <f t="shared" si="11"/>
        <v>963</v>
      </c>
    </row>
    <row r="66" spans="1:14" x14ac:dyDescent="0.25">
      <c r="B66" s="1">
        <v>50</v>
      </c>
      <c r="C66" s="21">
        <v>1194</v>
      </c>
      <c r="D66" s="65">
        <v>1135</v>
      </c>
      <c r="E66" s="21">
        <v>1272</v>
      </c>
      <c r="F66" s="24">
        <v>1103</v>
      </c>
      <c r="G66" s="21">
        <v>992</v>
      </c>
      <c r="H66" s="21">
        <v>981</v>
      </c>
      <c r="I66" s="24"/>
      <c r="J66" s="24"/>
      <c r="L66" s="1">
        <v>1246</v>
      </c>
      <c r="M66" s="17">
        <f t="shared" si="10"/>
        <v>1112.8333333333333</v>
      </c>
      <c r="N66" s="17">
        <f t="shared" si="11"/>
        <v>1096.5999999999999</v>
      </c>
    </row>
    <row r="67" spans="1:14" x14ac:dyDescent="0.25">
      <c r="B67" s="1">
        <v>75</v>
      </c>
      <c r="C67" s="21">
        <v>1851</v>
      </c>
      <c r="D67" s="65">
        <v>1251</v>
      </c>
      <c r="E67" s="21">
        <v>1505</v>
      </c>
      <c r="F67" s="24">
        <v>1199</v>
      </c>
      <c r="G67" s="21">
        <v>1392</v>
      </c>
      <c r="H67" s="21">
        <v>1258</v>
      </c>
      <c r="I67" s="24"/>
      <c r="J67" s="24"/>
      <c r="L67" s="1">
        <v>1691</v>
      </c>
      <c r="M67" s="17">
        <f t="shared" si="10"/>
        <v>1409.3333333333333</v>
      </c>
      <c r="N67" s="17">
        <f t="shared" si="11"/>
        <v>1321</v>
      </c>
    </row>
    <row r="68" spans="1:14" x14ac:dyDescent="0.25">
      <c r="B68" s="1">
        <v>100</v>
      </c>
      <c r="C68" s="21">
        <v>1727</v>
      </c>
      <c r="D68" s="65">
        <v>1428</v>
      </c>
      <c r="E68" s="21">
        <v>1660</v>
      </c>
      <c r="F68" s="24">
        <v>1312</v>
      </c>
      <c r="G68" s="21">
        <v>1486</v>
      </c>
      <c r="H68" s="21">
        <v>1706</v>
      </c>
      <c r="I68" s="24"/>
      <c r="J68" s="24"/>
      <c r="L68" s="1">
        <v>1618</v>
      </c>
      <c r="M68" s="17">
        <f t="shared" si="10"/>
        <v>1553.1666666666667</v>
      </c>
      <c r="N68" s="17">
        <f t="shared" si="11"/>
        <v>1518.4</v>
      </c>
    </row>
    <row r="69" spans="1:14" x14ac:dyDescent="0.25">
      <c r="B69" s="1">
        <v>125</v>
      </c>
      <c r="C69" s="21">
        <v>1097</v>
      </c>
      <c r="D69" s="65">
        <v>1434</v>
      </c>
      <c r="E69" s="21">
        <v>1740</v>
      </c>
      <c r="F69" s="24">
        <v>1338</v>
      </c>
      <c r="G69" s="21">
        <v>1608</v>
      </c>
      <c r="H69" s="21">
        <v>1773</v>
      </c>
      <c r="I69" s="24"/>
      <c r="J69" s="24"/>
      <c r="L69" s="1">
        <v>1797</v>
      </c>
      <c r="M69" s="17">
        <f t="shared" si="10"/>
        <v>1498.3333333333333</v>
      </c>
      <c r="N69" s="17">
        <f t="shared" si="11"/>
        <v>1578.6</v>
      </c>
    </row>
    <row r="70" spans="1:14" x14ac:dyDescent="0.25">
      <c r="B70" s="1">
        <v>150</v>
      </c>
      <c r="C70" s="21">
        <v>1453</v>
      </c>
      <c r="D70" s="65">
        <v>1640</v>
      </c>
      <c r="E70" s="21">
        <v>1865</v>
      </c>
      <c r="F70" s="125"/>
      <c r="G70" s="21">
        <v>1710</v>
      </c>
      <c r="H70" s="21">
        <v>1923</v>
      </c>
      <c r="I70" s="24"/>
      <c r="J70" s="24"/>
      <c r="L70" s="1">
        <v>1686</v>
      </c>
      <c r="M70" s="17">
        <f t="shared" si="10"/>
        <v>1718.2</v>
      </c>
      <c r="N70" s="17">
        <f t="shared" si="11"/>
        <v>1784.5</v>
      </c>
    </row>
    <row r="71" spans="1:14" x14ac:dyDescent="0.25">
      <c r="B71" s="1">
        <v>175</v>
      </c>
      <c r="C71" s="21">
        <v>1880</v>
      </c>
      <c r="D71" s="65">
        <v>1709</v>
      </c>
      <c r="E71" s="21">
        <v>1684</v>
      </c>
      <c r="F71" s="125"/>
      <c r="G71" s="21">
        <v>1637</v>
      </c>
      <c r="H71" s="21">
        <v>2077</v>
      </c>
      <c r="I71" s="24"/>
      <c r="J71" s="24"/>
      <c r="L71" s="1">
        <v>2087</v>
      </c>
      <c r="M71" s="17">
        <f t="shared" si="10"/>
        <v>1797.4</v>
      </c>
      <c r="N71" s="17">
        <f t="shared" si="11"/>
        <v>1776.75</v>
      </c>
    </row>
    <row r="72" spans="1:14" x14ac:dyDescent="0.25">
      <c r="B72" s="1">
        <v>200</v>
      </c>
      <c r="C72" s="21">
        <v>2136</v>
      </c>
      <c r="D72" s="65">
        <v>1671</v>
      </c>
      <c r="E72" s="21">
        <v>1995</v>
      </c>
      <c r="F72" s="125"/>
      <c r="G72" s="21">
        <v>2211</v>
      </c>
      <c r="H72" s="21">
        <v>1538</v>
      </c>
      <c r="I72" s="24"/>
      <c r="J72" s="24"/>
      <c r="L72" s="1">
        <v>2238</v>
      </c>
      <c r="M72" s="17">
        <f t="shared" si="10"/>
        <v>1910.2</v>
      </c>
      <c r="N72" s="17">
        <f t="shared" si="11"/>
        <v>1853.75</v>
      </c>
    </row>
    <row r="73" spans="1:14" x14ac:dyDescent="0.25">
      <c r="B73" s="25" t="s">
        <v>21</v>
      </c>
      <c r="C73" s="5">
        <v>80</v>
      </c>
      <c r="D73" s="61">
        <v>80</v>
      </c>
      <c r="E73" s="5">
        <v>80</v>
      </c>
      <c r="F73" s="5">
        <v>80</v>
      </c>
      <c r="G73" s="5">
        <v>80</v>
      </c>
      <c r="H73" s="5">
        <v>80</v>
      </c>
      <c r="I73" s="5">
        <v>80</v>
      </c>
      <c r="J73" s="5">
        <v>80</v>
      </c>
      <c r="K73" s="1"/>
      <c r="L73" s="5" t="s">
        <v>22</v>
      </c>
      <c r="M73" s="5">
        <v>80</v>
      </c>
      <c r="N73" s="5">
        <v>80</v>
      </c>
    </row>
    <row r="74" spans="1:14" x14ac:dyDescent="0.25">
      <c r="B74" s="25" t="s">
        <v>23</v>
      </c>
      <c r="C74" s="5">
        <v>120</v>
      </c>
      <c r="D74" s="61">
        <v>120</v>
      </c>
      <c r="E74" s="5">
        <v>120</v>
      </c>
      <c r="F74" s="5">
        <v>120</v>
      </c>
      <c r="G74" s="5">
        <v>120</v>
      </c>
      <c r="H74" s="5">
        <v>120</v>
      </c>
      <c r="I74" s="5">
        <v>120</v>
      </c>
      <c r="J74" s="5">
        <v>120</v>
      </c>
      <c r="K74" s="1"/>
      <c r="L74" s="5" t="s">
        <v>24</v>
      </c>
      <c r="M74" s="5">
        <v>120</v>
      </c>
      <c r="N74" s="5">
        <v>120</v>
      </c>
    </row>
    <row r="75" spans="1:14" x14ac:dyDescent="0.25">
      <c r="B75" s="25" t="s">
        <v>25</v>
      </c>
      <c r="C75" s="5">
        <v>29</v>
      </c>
      <c r="D75" s="61">
        <v>29</v>
      </c>
      <c r="E75" s="5">
        <v>29</v>
      </c>
      <c r="F75" s="5">
        <v>29</v>
      </c>
      <c r="G75" s="5">
        <v>29</v>
      </c>
      <c r="H75" s="5">
        <v>29</v>
      </c>
      <c r="I75" s="5">
        <v>29</v>
      </c>
      <c r="J75" s="5">
        <v>29</v>
      </c>
      <c r="K75" s="1"/>
      <c r="L75" s="5" t="s">
        <v>26</v>
      </c>
      <c r="M75" s="5">
        <v>29</v>
      </c>
      <c r="N75" s="5">
        <v>29</v>
      </c>
    </row>
    <row r="76" spans="1:14" x14ac:dyDescent="0.25">
      <c r="B76" s="26" t="s">
        <v>27</v>
      </c>
      <c r="C76" s="27" t="s">
        <v>28</v>
      </c>
      <c r="D76" s="62" t="s">
        <v>29</v>
      </c>
      <c r="E76" s="27" t="s">
        <v>29</v>
      </c>
      <c r="F76" s="27" t="s">
        <v>29</v>
      </c>
      <c r="G76" s="27" t="s">
        <v>29</v>
      </c>
      <c r="H76" s="27" t="s">
        <v>29</v>
      </c>
      <c r="I76" s="27" t="s">
        <v>29</v>
      </c>
      <c r="J76" s="27" t="s">
        <v>29</v>
      </c>
      <c r="K76" s="1"/>
      <c r="L76" s="5" t="s">
        <v>31</v>
      </c>
      <c r="M76" s="5" t="s">
        <v>75</v>
      </c>
      <c r="N76" s="5" t="s">
        <v>124</v>
      </c>
    </row>
    <row r="77" spans="1:14" x14ac:dyDescent="0.25">
      <c r="A77" s="1"/>
      <c r="B77" s="1"/>
      <c r="C77" s="27" t="s">
        <v>32</v>
      </c>
      <c r="D77" s="62" t="s">
        <v>33</v>
      </c>
      <c r="E77" s="27" t="s">
        <v>33</v>
      </c>
      <c r="F77" s="27" t="s">
        <v>33</v>
      </c>
      <c r="G77" s="27" t="s">
        <v>33</v>
      </c>
      <c r="H77" s="27" t="s">
        <v>33</v>
      </c>
      <c r="I77" s="27" t="s">
        <v>33</v>
      </c>
      <c r="J77" s="27" t="s">
        <v>33</v>
      </c>
      <c r="K77" s="1"/>
      <c r="L77" s="1"/>
      <c r="M77" s="28"/>
    </row>
    <row r="78" spans="1:14" x14ac:dyDescent="0.25">
      <c r="A78" s="1"/>
      <c r="B78" s="1"/>
      <c r="C78" s="29"/>
      <c r="D78" s="66" t="s">
        <v>36</v>
      </c>
      <c r="E78" s="30" t="s">
        <v>37</v>
      </c>
      <c r="F78" s="31" t="s">
        <v>36</v>
      </c>
      <c r="G78" s="30" t="s">
        <v>37</v>
      </c>
      <c r="H78" s="30" t="s">
        <v>34</v>
      </c>
      <c r="I78" s="31" t="s">
        <v>36</v>
      </c>
      <c r="J78" s="31" t="s">
        <v>36</v>
      </c>
      <c r="K78" s="1"/>
      <c r="L78" s="1"/>
      <c r="M78" s="28"/>
    </row>
    <row r="79" spans="1:14" x14ac:dyDescent="0.25">
      <c r="A79" s="1"/>
      <c r="B79" s="1"/>
      <c r="C79" s="29"/>
      <c r="D79" s="66" t="s">
        <v>38</v>
      </c>
      <c r="E79" s="30" t="s">
        <v>39</v>
      </c>
      <c r="F79" s="31" t="s">
        <v>39</v>
      </c>
      <c r="G79" s="30" t="s">
        <v>40</v>
      </c>
      <c r="H79" s="30" t="s">
        <v>39</v>
      </c>
      <c r="I79" s="31" t="s">
        <v>42</v>
      </c>
      <c r="J79" s="31" t="s">
        <v>42</v>
      </c>
      <c r="K79" s="1"/>
      <c r="L79" s="1"/>
      <c r="M79" s="28"/>
    </row>
  </sheetData>
  <mergeCells count="6">
    <mergeCell ref="B62:K62"/>
    <mergeCell ref="B1:K1"/>
    <mergeCell ref="B2:K2"/>
    <mergeCell ref="B13:K13"/>
    <mergeCell ref="B40:K40"/>
    <mergeCell ref="B51:K51"/>
  </mergeCells>
  <printOptions horizontalCentered="1"/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workbookViewId="0"/>
  </sheetViews>
  <sheetFormatPr defaultRowHeight="15" x14ac:dyDescent="0.25"/>
  <cols>
    <col min="2" max="2" width="16.140625" customWidth="1"/>
  </cols>
  <sheetData>
    <row r="1" spans="1:22" x14ac:dyDescent="0.25">
      <c r="A1" s="1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2"/>
      <c r="O1" s="2"/>
    </row>
    <row r="2" spans="1:22" ht="15" customHeight="1" x14ac:dyDescent="0.25">
      <c r="A2" s="1"/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3" t="s">
        <v>1</v>
      </c>
      <c r="O2" s="4" t="s">
        <v>2</v>
      </c>
      <c r="P2" s="3" t="s">
        <v>3</v>
      </c>
    </row>
    <row r="3" spans="1:22" x14ac:dyDescent="0.25">
      <c r="A3" s="1"/>
      <c r="B3" s="5"/>
      <c r="C3" s="6" t="s">
        <v>4</v>
      </c>
      <c r="D3" s="7" t="s">
        <v>5</v>
      </c>
      <c r="E3" s="6" t="s">
        <v>6</v>
      </c>
      <c r="F3" s="8" t="s">
        <v>7</v>
      </c>
      <c r="G3" s="54" t="s">
        <v>8</v>
      </c>
      <c r="H3" s="7" t="s">
        <v>73</v>
      </c>
      <c r="I3" s="7">
        <v>18</v>
      </c>
      <c r="J3" s="7">
        <v>20</v>
      </c>
      <c r="K3" s="6">
        <v>102</v>
      </c>
      <c r="L3" s="6">
        <v>165</v>
      </c>
      <c r="M3" s="1"/>
      <c r="N3" s="9" t="s">
        <v>10</v>
      </c>
      <c r="O3" s="10" t="s">
        <v>11</v>
      </c>
      <c r="P3" s="10" t="s">
        <v>12</v>
      </c>
      <c r="T3" s="6" t="s">
        <v>77</v>
      </c>
      <c r="U3" s="6" t="s">
        <v>78</v>
      </c>
    </row>
    <row r="4" spans="1:22" ht="50.1" customHeight="1" x14ac:dyDescent="0.25">
      <c r="A4" s="35" t="s">
        <v>64</v>
      </c>
      <c r="B4" s="34" t="s">
        <v>66</v>
      </c>
      <c r="C4" s="36">
        <v>1.1399999999999999</v>
      </c>
      <c r="D4" s="37">
        <v>0.98</v>
      </c>
      <c r="E4" s="36">
        <v>1.41</v>
      </c>
      <c r="F4" s="38">
        <v>1.95</v>
      </c>
      <c r="G4" s="55">
        <v>2.1800000000000002</v>
      </c>
      <c r="H4" s="37">
        <v>1.76</v>
      </c>
      <c r="I4" s="37"/>
      <c r="J4" s="37"/>
      <c r="K4" s="36"/>
      <c r="L4" s="36"/>
      <c r="M4" s="13"/>
      <c r="N4" s="39">
        <v>0.84</v>
      </c>
      <c r="O4" s="39">
        <f t="shared" ref="O4:O10" si="0">AVERAGE(C4:L4)</f>
        <v>1.57</v>
      </c>
      <c r="P4" s="39">
        <f t="shared" ref="P4:P10" si="1">AVERAGE(G4:L4)</f>
        <v>1.9700000000000002</v>
      </c>
      <c r="T4" s="74">
        <v>0.7</v>
      </c>
      <c r="U4">
        <v>0.98</v>
      </c>
      <c r="V4" s="74">
        <f>AVERAGE(T4:U4)</f>
        <v>0.84</v>
      </c>
    </row>
    <row r="5" spans="1:22" ht="50.1" customHeight="1" x14ac:dyDescent="0.25">
      <c r="A5" s="35" t="s">
        <v>65</v>
      </c>
      <c r="B5" s="34" t="s">
        <v>66</v>
      </c>
      <c r="C5" s="36">
        <v>1.28</v>
      </c>
      <c r="D5" s="37">
        <v>1.23</v>
      </c>
      <c r="E5" s="36">
        <v>1.53</v>
      </c>
      <c r="F5" s="38">
        <v>1.96</v>
      </c>
      <c r="G5" s="55">
        <v>2.3199999999999998</v>
      </c>
      <c r="H5" s="37">
        <v>2.2200000000000002</v>
      </c>
      <c r="I5" s="37"/>
      <c r="J5" s="37"/>
      <c r="K5" s="36"/>
      <c r="L5" s="36"/>
      <c r="M5" s="13"/>
      <c r="N5" s="48" t="s">
        <v>68</v>
      </c>
      <c r="O5" s="39">
        <f t="shared" si="0"/>
        <v>1.7566666666666668</v>
      </c>
      <c r="P5" s="39">
        <f t="shared" si="1"/>
        <v>2.27</v>
      </c>
    </row>
    <row r="6" spans="1:22" ht="50.1" customHeight="1" x14ac:dyDescent="0.25">
      <c r="A6" s="1"/>
      <c r="B6" s="34" t="s">
        <v>62</v>
      </c>
      <c r="C6" s="43">
        <v>127523.79</v>
      </c>
      <c r="D6" s="44"/>
      <c r="E6" s="43">
        <v>159638.66899999999</v>
      </c>
      <c r="F6" s="45"/>
      <c r="G6" s="56">
        <v>213585.97</v>
      </c>
      <c r="H6" s="44">
        <v>197420</v>
      </c>
      <c r="I6" s="44"/>
      <c r="J6" s="44"/>
      <c r="K6" s="43"/>
      <c r="L6" s="43"/>
      <c r="M6" s="13"/>
      <c r="N6" s="46">
        <v>109192.94500000001</v>
      </c>
      <c r="O6" s="46">
        <f t="shared" si="0"/>
        <v>174542.10725</v>
      </c>
      <c r="P6" s="46">
        <f t="shared" si="1"/>
        <v>205502.98499999999</v>
      </c>
      <c r="T6" s="73">
        <v>102010.71</v>
      </c>
      <c r="U6" s="73">
        <v>116375.18</v>
      </c>
      <c r="V6" s="73">
        <f t="shared" ref="V6:V10" si="2">AVERAGE(T6:U6)</f>
        <v>109192.94500000001</v>
      </c>
    </row>
    <row r="7" spans="1:22" ht="50.1" customHeight="1" x14ac:dyDescent="0.25">
      <c r="A7" s="35" t="s">
        <v>64</v>
      </c>
      <c r="B7" s="34" t="s">
        <v>67</v>
      </c>
      <c r="C7" s="36">
        <v>0.76800000000000002</v>
      </c>
      <c r="D7" s="37"/>
      <c r="E7" s="36">
        <v>0.56000000000000005</v>
      </c>
      <c r="F7" s="38"/>
      <c r="G7" s="55">
        <v>0.68</v>
      </c>
      <c r="H7" s="37">
        <v>0.9</v>
      </c>
      <c r="I7" s="37"/>
      <c r="J7" s="37"/>
      <c r="K7" s="36"/>
      <c r="L7" s="36"/>
      <c r="M7" s="13"/>
      <c r="N7" s="39">
        <v>0.8600000000000001</v>
      </c>
      <c r="O7" s="39">
        <f t="shared" si="0"/>
        <v>0.72699999999999998</v>
      </c>
      <c r="P7" s="39">
        <f t="shared" si="1"/>
        <v>0.79</v>
      </c>
      <c r="T7">
        <v>1.1100000000000001</v>
      </c>
      <c r="U7">
        <v>0.61</v>
      </c>
      <c r="V7" s="74">
        <f t="shared" si="2"/>
        <v>0.8600000000000001</v>
      </c>
    </row>
    <row r="8" spans="1:22" ht="50.1" customHeight="1" x14ac:dyDescent="0.25">
      <c r="A8" s="35" t="s">
        <v>65</v>
      </c>
      <c r="B8" s="34" t="s">
        <v>67</v>
      </c>
      <c r="C8" s="36"/>
      <c r="D8" s="37"/>
      <c r="E8" s="36"/>
      <c r="F8" s="38"/>
      <c r="G8" s="55">
        <v>0.93</v>
      </c>
      <c r="H8" s="37">
        <v>1.41</v>
      </c>
      <c r="I8" s="37"/>
      <c r="J8" s="37"/>
      <c r="K8" s="36"/>
      <c r="L8" s="36"/>
      <c r="M8" s="13"/>
      <c r="N8" s="48" t="s">
        <v>68</v>
      </c>
      <c r="O8" s="39">
        <f t="shared" ref="O8" si="3">AVERAGE(C8:L8)</f>
        <v>1.17</v>
      </c>
      <c r="P8" s="39">
        <f t="shared" ref="P8" si="4">AVERAGE(G8:L8)</f>
        <v>1.17</v>
      </c>
      <c r="V8" s="74"/>
    </row>
    <row r="9" spans="1:22" ht="50.1" customHeight="1" x14ac:dyDescent="0.25">
      <c r="A9" s="1"/>
      <c r="B9" s="34" t="s">
        <v>63</v>
      </c>
      <c r="C9" s="43">
        <v>73304.932000000001</v>
      </c>
      <c r="D9" s="44"/>
      <c r="E9" s="43">
        <v>64658.472999999998</v>
      </c>
      <c r="F9" s="45"/>
      <c r="G9" s="56">
        <v>74683.89</v>
      </c>
      <c r="H9" s="44">
        <v>93133</v>
      </c>
      <c r="I9" s="44"/>
      <c r="J9" s="44"/>
      <c r="K9" s="43"/>
      <c r="L9" s="43"/>
      <c r="M9" s="13"/>
      <c r="N9" s="46">
        <v>70401.985000000001</v>
      </c>
      <c r="O9" s="46">
        <f t="shared" si="0"/>
        <v>76445.073749999996</v>
      </c>
      <c r="P9" s="46">
        <f t="shared" si="1"/>
        <v>83908.445000000007</v>
      </c>
      <c r="T9" s="73">
        <v>81629.48</v>
      </c>
      <c r="U9" s="73">
        <v>59174.49</v>
      </c>
      <c r="V9" s="73">
        <f t="shared" si="2"/>
        <v>70401.985000000001</v>
      </c>
    </row>
    <row r="10" spans="1:22" ht="35.1" customHeight="1" x14ac:dyDescent="0.25">
      <c r="A10" s="1"/>
      <c r="B10" s="49" t="s">
        <v>76</v>
      </c>
      <c r="C10" s="40">
        <v>560.37999999999988</v>
      </c>
      <c r="D10" s="41"/>
      <c r="E10" s="40">
        <v>236.18000000000029</v>
      </c>
      <c r="F10" s="42"/>
      <c r="G10" s="57">
        <v>709.8</v>
      </c>
      <c r="H10" s="127"/>
      <c r="I10" s="41"/>
      <c r="J10" s="41"/>
      <c r="K10" s="40"/>
      <c r="L10" s="40"/>
      <c r="M10" s="13"/>
      <c r="N10" s="47">
        <v>64.45</v>
      </c>
      <c r="O10" s="47">
        <f t="shared" si="0"/>
        <v>502.12000000000006</v>
      </c>
      <c r="P10" s="47">
        <f t="shared" si="1"/>
        <v>709.8</v>
      </c>
      <c r="T10">
        <v>28.3</v>
      </c>
      <c r="U10">
        <v>100.6</v>
      </c>
      <c r="V10" s="74">
        <f t="shared" si="2"/>
        <v>64.45</v>
      </c>
    </row>
    <row r="11" spans="1:22" ht="35.1" customHeight="1" x14ac:dyDescent="0.25">
      <c r="A11" s="1"/>
      <c r="B11" s="51" t="s">
        <v>70</v>
      </c>
      <c r="C11" s="43">
        <v>4</v>
      </c>
      <c r="D11" s="44"/>
      <c r="E11" s="43">
        <v>4</v>
      </c>
      <c r="F11" s="45">
        <v>1</v>
      </c>
      <c r="G11" s="56">
        <v>7</v>
      </c>
      <c r="H11" s="128"/>
      <c r="I11" s="44"/>
      <c r="J11" s="44"/>
      <c r="K11" s="43"/>
      <c r="L11" s="43"/>
      <c r="M11" s="13"/>
      <c r="N11" s="53" t="s">
        <v>71</v>
      </c>
      <c r="O11" s="53" t="s">
        <v>71</v>
      </c>
      <c r="P11" s="53" t="s">
        <v>71</v>
      </c>
    </row>
    <row r="12" spans="1:22" ht="35.1" customHeight="1" x14ac:dyDescent="0.25">
      <c r="A12" s="1"/>
      <c r="B12" s="51" t="s">
        <v>69</v>
      </c>
      <c r="C12" s="43">
        <v>909.5</v>
      </c>
      <c r="D12" s="44"/>
      <c r="E12" s="43">
        <v>893</v>
      </c>
      <c r="F12" s="45"/>
      <c r="G12" s="56">
        <v>1567</v>
      </c>
      <c r="H12" s="128"/>
      <c r="I12" s="44"/>
      <c r="J12" s="44"/>
      <c r="K12" s="43"/>
      <c r="L12" s="43"/>
      <c r="M12" s="13"/>
      <c r="N12" s="53" t="s">
        <v>71</v>
      </c>
      <c r="O12" s="53" t="s">
        <v>71</v>
      </c>
      <c r="P12" s="53" t="s">
        <v>71</v>
      </c>
    </row>
    <row r="13" spans="1:22" x14ac:dyDescent="0.25">
      <c r="A13" s="1"/>
      <c r="B13" s="124" t="s">
        <v>13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3" t="s">
        <v>1</v>
      </c>
      <c r="O13" s="4" t="s">
        <v>2</v>
      </c>
      <c r="P13" s="3" t="s">
        <v>3</v>
      </c>
    </row>
    <row r="14" spans="1:22" x14ac:dyDescent="0.25">
      <c r="A14" s="1"/>
      <c r="B14" s="5" t="s">
        <v>14</v>
      </c>
      <c r="C14" s="6" t="s">
        <v>4</v>
      </c>
      <c r="D14" s="7" t="s">
        <v>5</v>
      </c>
      <c r="E14" s="6" t="s">
        <v>6</v>
      </c>
      <c r="F14" s="8" t="s">
        <v>7</v>
      </c>
      <c r="G14" s="54" t="s">
        <v>8</v>
      </c>
      <c r="H14" s="7" t="s">
        <v>73</v>
      </c>
      <c r="I14" s="7">
        <v>18</v>
      </c>
      <c r="J14" s="7">
        <v>20</v>
      </c>
      <c r="K14" s="6">
        <v>102</v>
      </c>
      <c r="L14" s="6">
        <v>165</v>
      </c>
      <c r="M14" s="1"/>
      <c r="N14" s="9" t="s">
        <v>10</v>
      </c>
      <c r="O14" s="10" t="s">
        <v>11</v>
      </c>
      <c r="P14" s="10" t="s">
        <v>12</v>
      </c>
    </row>
    <row r="15" spans="1:22" x14ac:dyDescent="0.25">
      <c r="A15" s="1"/>
      <c r="B15" s="1">
        <v>0</v>
      </c>
      <c r="C15" s="14">
        <v>0</v>
      </c>
      <c r="D15" s="15">
        <v>0</v>
      </c>
      <c r="E15" s="14">
        <v>0</v>
      </c>
      <c r="F15" s="16">
        <v>1</v>
      </c>
      <c r="G15" s="58">
        <v>0</v>
      </c>
      <c r="H15" s="15">
        <v>0</v>
      </c>
      <c r="I15" s="15"/>
      <c r="J15" s="15"/>
      <c r="K15" s="14"/>
      <c r="L15" s="14"/>
      <c r="M15" s="1"/>
      <c r="N15" s="17">
        <v>0</v>
      </c>
      <c r="O15" s="17">
        <f t="shared" ref="O15:O39" si="5">AVERAGE(C15:L15)</f>
        <v>0.16666666666666666</v>
      </c>
      <c r="P15" s="17">
        <f t="shared" ref="P15:P39" si="6">AVERAGE(G15:L15)</f>
        <v>0</v>
      </c>
    </row>
    <row r="16" spans="1:22" x14ac:dyDescent="0.25">
      <c r="A16" s="1"/>
      <c r="B16" s="1">
        <v>25</v>
      </c>
      <c r="C16" s="14">
        <v>12</v>
      </c>
      <c r="D16" s="15">
        <v>14</v>
      </c>
      <c r="E16" s="14">
        <v>14</v>
      </c>
      <c r="F16" s="16">
        <v>12</v>
      </c>
      <c r="G16" s="58">
        <v>11</v>
      </c>
      <c r="H16" s="15">
        <v>14</v>
      </c>
      <c r="I16" s="15"/>
      <c r="J16" s="15"/>
      <c r="K16" s="14"/>
      <c r="L16" s="14"/>
      <c r="M16" s="1"/>
      <c r="N16" s="17">
        <v>14.5</v>
      </c>
      <c r="O16" s="17">
        <f t="shared" si="5"/>
        <v>12.833333333333334</v>
      </c>
      <c r="P16" s="17">
        <f t="shared" si="6"/>
        <v>12.5</v>
      </c>
    </row>
    <row r="17" spans="1:16" x14ac:dyDescent="0.25">
      <c r="A17" s="1"/>
      <c r="B17" s="1">
        <v>50</v>
      </c>
      <c r="C17" s="14">
        <v>16</v>
      </c>
      <c r="D17" s="15">
        <v>19</v>
      </c>
      <c r="E17" s="14">
        <v>20</v>
      </c>
      <c r="F17" s="16">
        <v>15</v>
      </c>
      <c r="G17" s="58">
        <v>17</v>
      </c>
      <c r="H17" s="15">
        <v>23</v>
      </c>
      <c r="I17" s="15"/>
      <c r="J17" s="15"/>
      <c r="K17" s="14"/>
      <c r="L17" s="14"/>
      <c r="M17" s="1"/>
      <c r="N17" s="17">
        <v>14.5</v>
      </c>
      <c r="O17" s="17">
        <f t="shared" si="5"/>
        <v>18.333333333333332</v>
      </c>
      <c r="P17" s="17">
        <f t="shared" si="6"/>
        <v>20</v>
      </c>
    </row>
    <row r="18" spans="1:16" x14ac:dyDescent="0.25">
      <c r="A18" s="1"/>
      <c r="B18" s="1">
        <v>75</v>
      </c>
      <c r="C18" s="14">
        <v>23</v>
      </c>
      <c r="D18" s="15">
        <v>24</v>
      </c>
      <c r="E18" s="14">
        <v>25</v>
      </c>
      <c r="F18" s="16">
        <v>20</v>
      </c>
      <c r="G18" s="58">
        <v>23</v>
      </c>
      <c r="H18" s="15">
        <v>30</v>
      </c>
      <c r="I18" s="15"/>
      <c r="J18" s="15"/>
      <c r="K18" s="14"/>
      <c r="L18" s="14"/>
      <c r="M18" s="1"/>
      <c r="N18" s="17">
        <v>18</v>
      </c>
      <c r="O18" s="17">
        <f t="shared" si="5"/>
        <v>24.166666666666668</v>
      </c>
      <c r="P18" s="17">
        <f t="shared" si="6"/>
        <v>26.5</v>
      </c>
    </row>
    <row r="19" spans="1:16" x14ac:dyDescent="0.25">
      <c r="A19" s="1"/>
      <c r="B19" s="1">
        <v>100</v>
      </c>
      <c r="C19" s="14">
        <v>32</v>
      </c>
      <c r="D19" s="15">
        <v>30</v>
      </c>
      <c r="E19" s="14">
        <v>33</v>
      </c>
      <c r="F19" s="16">
        <v>29</v>
      </c>
      <c r="G19" s="58">
        <v>39</v>
      </c>
      <c r="H19" s="15">
        <v>42</v>
      </c>
      <c r="I19" s="15"/>
      <c r="J19" s="15"/>
      <c r="K19" s="14"/>
      <c r="L19" s="14"/>
      <c r="M19" s="1"/>
      <c r="N19" s="17">
        <v>20.5</v>
      </c>
      <c r="O19" s="17">
        <f t="shared" si="5"/>
        <v>34.166666666666664</v>
      </c>
      <c r="P19" s="17">
        <f t="shared" si="6"/>
        <v>40.5</v>
      </c>
    </row>
    <row r="20" spans="1:16" x14ac:dyDescent="0.25">
      <c r="A20" s="1"/>
      <c r="B20" s="1">
        <v>105</v>
      </c>
      <c r="C20" s="14">
        <v>29</v>
      </c>
      <c r="D20" s="15">
        <v>35</v>
      </c>
      <c r="E20" s="14">
        <v>39</v>
      </c>
      <c r="F20" s="16">
        <v>33</v>
      </c>
      <c r="G20" s="58">
        <v>44</v>
      </c>
      <c r="H20" s="15">
        <v>48</v>
      </c>
      <c r="I20" s="15"/>
      <c r="J20" s="15"/>
      <c r="K20" s="14"/>
      <c r="L20" s="14"/>
      <c r="M20" s="1"/>
      <c r="N20" s="17">
        <v>21.5</v>
      </c>
      <c r="O20" s="17">
        <f t="shared" si="5"/>
        <v>38</v>
      </c>
      <c r="P20" s="17">
        <f t="shared" si="6"/>
        <v>46</v>
      </c>
    </row>
    <row r="21" spans="1:16" x14ac:dyDescent="0.25">
      <c r="A21" s="1"/>
      <c r="B21" s="1">
        <v>110</v>
      </c>
      <c r="C21" s="14">
        <v>39</v>
      </c>
      <c r="D21" s="15">
        <v>40</v>
      </c>
      <c r="E21" s="14">
        <v>45</v>
      </c>
      <c r="F21" s="16">
        <v>37</v>
      </c>
      <c r="G21" s="58">
        <v>49</v>
      </c>
      <c r="H21" s="15">
        <v>54</v>
      </c>
      <c r="I21" s="15"/>
      <c r="J21" s="15"/>
      <c r="K21" s="14"/>
      <c r="L21" s="14"/>
      <c r="M21" s="1"/>
      <c r="N21" s="17">
        <v>22.5</v>
      </c>
      <c r="O21" s="17">
        <f t="shared" si="5"/>
        <v>44</v>
      </c>
      <c r="P21" s="17">
        <f t="shared" si="6"/>
        <v>51.5</v>
      </c>
    </row>
    <row r="22" spans="1:16" x14ac:dyDescent="0.25">
      <c r="A22" s="1"/>
      <c r="B22" s="1">
        <v>115</v>
      </c>
      <c r="C22" s="14">
        <v>44</v>
      </c>
      <c r="D22" s="15">
        <v>44</v>
      </c>
      <c r="E22" s="14">
        <v>50</v>
      </c>
      <c r="F22" s="16">
        <v>43</v>
      </c>
      <c r="G22" s="58">
        <v>55</v>
      </c>
      <c r="H22" s="15">
        <v>62</v>
      </c>
      <c r="I22" s="15"/>
      <c r="J22" s="15"/>
      <c r="K22" s="14"/>
      <c r="L22" s="14"/>
      <c r="M22" s="1"/>
      <c r="N22" s="17">
        <v>24</v>
      </c>
      <c r="O22" s="17">
        <f t="shared" si="5"/>
        <v>49.666666666666664</v>
      </c>
      <c r="P22" s="17">
        <f t="shared" si="6"/>
        <v>58.5</v>
      </c>
    </row>
    <row r="23" spans="1:16" x14ac:dyDescent="0.25">
      <c r="A23" s="1"/>
      <c r="B23" s="1">
        <v>120</v>
      </c>
      <c r="C23" s="14">
        <v>49</v>
      </c>
      <c r="D23" s="15">
        <v>44</v>
      </c>
      <c r="E23" s="14">
        <v>56</v>
      </c>
      <c r="F23" s="16">
        <v>47</v>
      </c>
      <c r="G23" s="58">
        <v>61</v>
      </c>
      <c r="H23" s="15">
        <v>68</v>
      </c>
      <c r="I23" s="15"/>
      <c r="J23" s="15"/>
      <c r="K23" s="14"/>
      <c r="L23" s="14"/>
      <c r="M23" s="1"/>
      <c r="N23" s="17">
        <v>25.5</v>
      </c>
      <c r="O23" s="17">
        <f t="shared" si="5"/>
        <v>54.166666666666664</v>
      </c>
      <c r="P23" s="17">
        <f t="shared" si="6"/>
        <v>64.5</v>
      </c>
    </row>
    <row r="24" spans="1:16" x14ac:dyDescent="0.25">
      <c r="A24" s="1"/>
      <c r="B24" s="1">
        <v>125</v>
      </c>
      <c r="C24" s="14">
        <v>52</v>
      </c>
      <c r="D24" s="15">
        <v>52</v>
      </c>
      <c r="E24" s="14">
        <v>72</v>
      </c>
      <c r="F24" s="16">
        <v>54</v>
      </c>
      <c r="G24" s="58">
        <v>68</v>
      </c>
      <c r="H24" s="15">
        <v>72</v>
      </c>
      <c r="I24" s="15"/>
      <c r="J24" s="15"/>
      <c r="K24" s="14"/>
      <c r="L24" s="14"/>
      <c r="M24" s="1"/>
      <c r="N24" s="17">
        <v>27.5</v>
      </c>
      <c r="O24" s="17">
        <f t="shared" si="5"/>
        <v>61.666666666666664</v>
      </c>
      <c r="P24" s="17">
        <f t="shared" si="6"/>
        <v>70</v>
      </c>
    </row>
    <row r="25" spans="1:16" x14ac:dyDescent="0.25">
      <c r="A25" s="1"/>
      <c r="B25" s="1">
        <v>130</v>
      </c>
      <c r="C25" s="14">
        <v>55</v>
      </c>
      <c r="D25" s="15">
        <v>56</v>
      </c>
      <c r="E25" s="14">
        <v>77</v>
      </c>
      <c r="F25" s="16">
        <v>60</v>
      </c>
      <c r="G25" s="58">
        <v>77</v>
      </c>
      <c r="H25" s="15">
        <v>83</v>
      </c>
      <c r="I25" s="15"/>
      <c r="J25" s="15"/>
      <c r="K25" s="14"/>
      <c r="L25" s="14"/>
      <c r="M25" s="1"/>
      <c r="N25" s="17">
        <v>30</v>
      </c>
      <c r="O25" s="17">
        <f t="shared" si="5"/>
        <v>68</v>
      </c>
      <c r="P25" s="17">
        <f t="shared" si="6"/>
        <v>80</v>
      </c>
    </row>
    <row r="26" spans="1:16" x14ac:dyDescent="0.25">
      <c r="A26" s="1"/>
      <c r="B26" s="1">
        <v>135</v>
      </c>
      <c r="C26" s="14">
        <v>53</v>
      </c>
      <c r="D26" s="15">
        <v>60</v>
      </c>
      <c r="E26" s="14">
        <v>84</v>
      </c>
      <c r="F26" s="16">
        <v>72</v>
      </c>
      <c r="G26" s="58">
        <v>83</v>
      </c>
      <c r="H26" s="15">
        <v>90</v>
      </c>
      <c r="I26" s="15"/>
      <c r="J26" s="15"/>
      <c r="K26" s="14"/>
      <c r="L26" s="14"/>
      <c r="M26" s="1"/>
      <c r="N26" s="17">
        <v>33</v>
      </c>
      <c r="O26" s="17">
        <f t="shared" si="5"/>
        <v>73.666666666666671</v>
      </c>
      <c r="P26" s="17">
        <f t="shared" si="6"/>
        <v>86.5</v>
      </c>
    </row>
    <row r="27" spans="1:16" x14ac:dyDescent="0.25">
      <c r="A27" s="1"/>
      <c r="B27" s="1">
        <v>140</v>
      </c>
      <c r="C27" s="14">
        <v>63</v>
      </c>
      <c r="D27" s="15">
        <v>60</v>
      </c>
      <c r="E27" s="14">
        <v>88</v>
      </c>
      <c r="F27" s="16">
        <v>77</v>
      </c>
      <c r="G27" s="58">
        <v>94</v>
      </c>
      <c r="H27" s="15">
        <v>98</v>
      </c>
      <c r="I27" s="15"/>
      <c r="J27" s="15"/>
      <c r="K27" s="14"/>
      <c r="L27" s="14"/>
      <c r="M27" s="1"/>
      <c r="N27" s="17">
        <v>39</v>
      </c>
      <c r="O27" s="17">
        <f t="shared" si="5"/>
        <v>80</v>
      </c>
      <c r="P27" s="17">
        <f t="shared" si="6"/>
        <v>96</v>
      </c>
    </row>
    <row r="28" spans="1:16" x14ac:dyDescent="0.25">
      <c r="A28" s="1"/>
      <c r="B28" s="1">
        <v>145</v>
      </c>
      <c r="C28" s="14">
        <v>69</v>
      </c>
      <c r="D28" s="15">
        <v>60</v>
      </c>
      <c r="E28" s="14">
        <v>95</v>
      </c>
      <c r="F28" s="16">
        <v>86</v>
      </c>
      <c r="G28" s="58">
        <v>104</v>
      </c>
      <c r="H28" s="15">
        <v>96</v>
      </c>
      <c r="I28" s="15"/>
      <c r="J28" s="15"/>
      <c r="K28" s="14"/>
      <c r="L28" s="14"/>
      <c r="M28" s="1"/>
      <c r="N28" s="17">
        <v>37.5</v>
      </c>
      <c r="O28" s="17">
        <f t="shared" si="5"/>
        <v>85</v>
      </c>
      <c r="P28" s="17">
        <f t="shared" si="6"/>
        <v>100</v>
      </c>
    </row>
    <row r="29" spans="1:16" x14ac:dyDescent="0.25">
      <c r="A29" s="1"/>
      <c r="B29" s="1">
        <v>150</v>
      </c>
      <c r="C29" s="14">
        <v>77</v>
      </c>
      <c r="D29" s="15">
        <v>75</v>
      </c>
      <c r="E29" s="14">
        <v>98</v>
      </c>
      <c r="F29" s="16">
        <v>96</v>
      </c>
      <c r="G29" s="58">
        <v>120</v>
      </c>
      <c r="H29" s="15">
        <v>124</v>
      </c>
      <c r="I29" s="15"/>
      <c r="J29" s="15"/>
      <c r="K29" s="14"/>
      <c r="L29" s="14"/>
      <c r="M29" s="1"/>
      <c r="N29" s="17">
        <v>42.5</v>
      </c>
      <c r="O29" s="17">
        <f t="shared" si="5"/>
        <v>98.333333333333329</v>
      </c>
      <c r="P29" s="17">
        <f t="shared" si="6"/>
        <v>122</v>
      </c>
    </row>
    <row r="30" spans="1:16" x14ac:dyDescent="0.25">
      <c r="A30" s="1"/>
      <c r="B30" s="1">
        <v>155</v>
      </c>
      <c r="C30" s="14">
        <v>82</v>
      </c>
      <c r="D30" s="15">
        <v>81</v>
      </c>
      <c r="E30" s="14">
        <v>104</v>
      </c>
      <c r="F30" s="16">
        <v>108</v>
      </c>
      <c r="G30" s="58">
        <v>134</v>
      </c>
      <c r="H30" s="15">
        <v>132</v>
      </c>
      <c r="I30" s="15"/>
      <c r="J30" s="15"/>
      <c r="K30" s="14"/>
      <c r="L30" s="14"/>
      <c r="M30" s="1"/>
      <c r="N30" s="17">
        <v>47.5</v>
      </c>
      <c r="O30" s="17">
        <f t="shared" si="5"/>
        <v>106.83333333333333</v>
      </c>
      <c r="P30" s="17">
        <f t="shared" si="6"/>
        <v>133</v>
      </c>
    </row>
    <row r="31" spans="1:16" x14ac:dyDescent="0.25">
      <c r="A31" s="1"/>
      <c r="B31" s="1">
        <v>160</v>
      </c>
      <c r="C31" s="14">
        <v>89</v>
      </c>
      <c r="D31" s="15">
        <v>86</v>
      </c>
      <c r="E31" s="14">
        <v>112</v>
      </c>
      <c r="F31" s="16">
        <v>118</v>
      </c>
      <c r="G31" s="58">
        <v>153</v>
      </c>
      <c r="H31" s="15">
        <v>144</v>
      </c>
      <c r="I31" s="15"/>
      <c r="J31" s="15"/>
      <c r="K31" s="14"/>
      <c r="L31" s="14"/>
      <c r="M31" s="1"/>
      <c r="N31" s="17">
        <v>51.5</v>
      </c>
      <c r="O31" s="17">
        <f t="shared" si="5"/>
        <v>117</v>
      </c>
      <c r="P31" s="17">
        <f t="shared" si="6"/>
        <v>148.5</v>
      </c>
    </row>
    <row r="32" spans="1:16" x14ac:dyDescent="0.25">
      <c r="A32" s="1"/>
      <c r="B32" s="1">
        <v>165</v>
      </c>
      <c r="C32" s="14">
        <v>98</v>
      </c>
      <c r="D32" s="15">
        <v>85</v>
      </c>
      <c r="E32" s="14">
        <v>118</v>
      </c>
      <c r="F32" s="16">
        <v>133</v>
      </c>
      <c r="G32" s="58">
        <v>176</v>
      </c>
      <c r="H32" s="15">
        <v>161</v>
      </c>
      <c r="I32" s="15"/>
      <c r="J32" s="15"/>
      <c r="K32" s="14"/>
      <c r="L32" s="14"/>
      <c r="M32" s="1"/>
      <c r="N32" s="17">
        <v>56</v>
      </c>
      <c r="O32" s="17">
        <f t="shared" si="5"/>
        <v>128.5</v>
      </c>
      <c r="P32" s="17">
        <f t="shared" si="6"/>
        <v>168.5</v>
      </c>
    </row>
    <row r="33" spans="1:16" x14ac:dyDescent="0.25">
      <c r="A33" s="1"/>
      <c r="B33" s="1">
        <v>170</v>
      </c>
      <c r="C33" s="14">
        <v>96</v>
      </c>
      <c r="D33" s="15">
        <v>98</v>
      </c>
      <c r="E33" s="14">
        <v>128</v>
      </c>
      <c r="F33" s="16" t="s">
        <v>16</v>
      </c>
      <c r="G33" s="58">
        <v>199</v>
      </c>
      <c r="H33" s="15">
        <v>183</v>
      </c>
      <c r="I33" s="15"/>
      <c r="J33" s="15"/>
      <c r="K33" s="14"/>
      <c r="L33" s="14"/>
      <c r="M33" s="1"/>
      <c r="N33" s="17">
        <v>61</v>
      </c>
      <c r="O33" s="17">
        <f t="shared" si="5"/>
        <v>140.80000000000001</v>
      </c>
      <c r="P33" s="17">
        <f t="shared" si="6"/>
        <v>191</v>
      </c>
    </row>
    <row r="34" spans="1:16" x14ac:dyDescent="0.25">
      <c r="A34" s="1"/>
      <c r="B34" s="1">
        <v>175</v>
      </c>
      <c r="C34" s="14">
        <v>118</v>
      </c>
      <c r="D34" s="15">
        <v>104</v>
      </c>
      <c r="E34" s="14">
        <v>142</v>
      </c>
      <c r="F34" s="16" t="s">
        <v>16</v>
      </c>
      <c r="G34" s="58">
        <v>222</v>
      </c>
      <c r="H34" s="15">
        <v>206</v>
      </c>
      <c r="I34" s="15"/>
      <c r="J34" s="15"/>
      <c r="K34" s="14"/>
      <c r="L34" s="14"/>
      <c r="M34" s="1"/>
      <c r="N34" s="17">
        <v>66.5</v>
      </c>
      <c r="O34" s="17">
        <f t="shared" si="5"/>
        <v>158.4</v>
      </c>
      <c r="P34" s="17">
        <f t="shared" si="6"/>
        <v>214</v>
      </c>
    </row>
    <row r="35" spans="1:16" x14ac:dyDescent="0.25">
      <c r="A35" s="1"/>
      <c r="B35" s="1">
        <v>180</v>
      </c>
      <c r="C35" s="14">
        <v>139</v>
      </c>
      <c r="D35" s="15">
        <v>113</v>
      </c>
      <c r="E35" s="14">
        <v>157</v>
      </c>
      <c r="F35" s="16" t="s">
        <v>16</v>
      </c>
      <c r="G35" s="58">
        <v>247</v>
      </c>
      <c r="H35" s="15">
        <v>226</v>
      </c>
      <c r="I35" s="15"/>
      <c r="J35" s="15"/>
      <c r="K35" s="14"/>
      <c r="L35" s="14"/>
      <c r="M35" s="1"/>
      <c r="N35" s="17">
        <v>71</v>
      </c>
      <c r="O35" s="17">
        <f t="shared" si="5"/>
        <v>176.4</v>
      </c>
      <c r="P35" s="17">
        <f t="shared" si="6"/>
        <v>236.5</v>
      </c>
    </row>
    <row r="36" spans="1:16" x14ac:dyDescent="0.25">
      <c r="A36" s="1"/>
      <c r="B36" s="1">
        <v>185</v>
      </c>
      <c r="C36" s="14">
        <v>173</v>
      </c>
      <c r="D36" s="15">
        <v>120</v>
      </c>
      <c r="E36" s="14">
        <v>171</v>
      </c>
      <c r="F36" s="16">
        <v>219</v>
      </c>
      <c r="G36" s="58">
        <v>275</v>
      </c>
      <c r="H36" s="15">
        <v>250</v>
      </c>
      <c r="I36" s="15"/>
      <c r="J36" s="15"/>
      <c r="K36" s="14"/>
      <c r="L36" s="14"/>
      <c r="M36" s="1"/>
      <c r="N36" s="17">
        <v>79</v>
      </c>
      <c r="O36" s="17">
        <f t="shared" si="5"/>
        <v>201.33333333333334</v>
      </c>
      <c r="P36" s="17">
        <f t="shared" si="6"/>
        <v>262.5</v>
      </c>
    </row>
    <row r="37" spans="1:16" x14ac:dyDescent="0.25">
      <c r="A37" s="1"/>
      <c r="B37" s="1">
        <v>190</v>
      </c>
      <c r="C37" s="14">
        <v>204</v>
      </c>
      <c r="D37" s="15">
        <v>128</v>
      </c>
      <c r="E37" s="14">
        <v>182</v>
      </c>
      <c r="F37" s="16"/>
      <c r="G37" s="58">
        <v>309</v>
      </c>
      <c r="H37" s="18">
        <v>275</v>
      </c>
      <c r="I37" s="18"/>
      <c r="J37" s="18"/>
      <c r="K37" s="14"/>
      <c r="L37" s="14"/>
      <c r="M37" s="1"/>
      <c r="N37" s="17">
        <v>86</v>
      </c>
      <c r="O37" s="17">
        <f t="shared" si="5"/>
        <v>219.6</v>
      </c>
      <c r="P37" s="17">
        <f t="shared" si="6"/>
        <v>292</v>
      </c>
    </row>
    <row r="38" spans="1:16" x14ac:dyDescent="0.25">
      <c r="A38" s="1"/>
      <c r="B38" s="1">
        <v>195</v>
      </c>
      <c r="C38" s="14">
        <v>237</v>
      </c>
      <c r="D38" s="15">
        <v>138</v>
      </c>
      <c r="E38" s="14">
        <v>198</v>
      </c>
      <c r="F38" s="16"/>
      <c r="G38" s="58">
        <v>344</v>
      </c>
      <c r="H38" s="18">
        <v>300</v>
      </c>
      <c r="I38" s="18"/>
      <c r="J38" s="18"/>
      <c r="K38" s="14"/>
      <c r="L38" s="14"/>
      <c r="M38" s="1"/>
      <c r="N38" s="17">
        <v>93</v>
      </c>
      <c r="O38" s="17">
        <f t="shared" si="5"/>
        <v>243.4</v>
      </c>
      <c r="P38" s="17">
        <f t="shared" si="6"/>
        <v>322</v>
      </c>
    </row>
    <row r="39" spans="1:16" x14ac:dyDescent="0.25">
      <c r="A39" s="1"/>
      <c r="B39" s="1">
        <v>200</v>
      </c>
      <c r="C39" s="14">
        <v>277</v>
      </c>
      <c r="D39" s="15">
        <v>155</v>
      </c>
      <c r="E39" s="14">
        <v>214</v>
      </c>
      <c r="F39" s="16">
        <v>328</v>
      </c>
      <c r="G39" s="58">
        <v>380</v>
      </c>
      <c r="H39" s="18">
        <v>333</v>
      </c>
      <c r="I39" s="18"/>
      <c r="J39" s="18"/>
      <c r="K39" s="14"/>
      <c r="L39" s="14"/>
      <c r="M39" s="1"/>
      <c r="N39" s="17">
        <v>102.5</v>
      </c>
      <c r="O39" s="17">
        <f t="shared" si="5"/>
        <v>281.16666666666669</v>
      </c>
      <c r="P39" s="17">
        <f t="shared" si="6"/>
        <v>356.5</v>
      </c>
    </row>
    <row r="40" spans="1:16" x14ac:dyDescent="0.25">
      <c r="A40" s="1"/>
      <c r="B40" s="124" t="s">
        <v>17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3" t="s">
        <v>1</v>
      </c>
      <c r="O40" s="4" t="s">
        <v>2</v>
      </c>
      <c r="P40" s="3" t="s">
        <v>3</v>
      </c>
    </row>
    <row r="41" spans="1:16" x14ac:dyDescent="0.25">
      <c r="A41" s="1"/>
      <c r="B41" s="5" t="s">
        <v>14</v>
      </c>
      <c r="C41" s="6" t="s">
        <v>4</v>
      </c>
      <c r="D41" s="7" t="s">
        <v>5</v>
      </c>
      <c r="E41" s="6" t="s">
        <v>6</v>
      </c>
      <c r="F41" s="8" t="s">
        <v>7</v>
      </c>
      <c r="G41" s="54" t="s">
        <v>8</v>
      </c>
      <c r="H41" s="7" t="s">
        <v>73</v>
      </c>
      <c r="I41" s="7">
        <v>18</v>
      </c>
      <c r="J41" s="7">
        <v>20</v>
      </c>
      <c r="K41" s="6">
        <v>102</v>
      </c>
      <c r="L41" s="6">
        <v>165</v>
      </c>
      <c r="M41" s="1"/>
      <c r="N41" s="9" t="s">
        <v>10</v>
      </c>
      <c r="O41" s="10" t="s">
        <v>11</v>
      </c>
      <c r="P41" s="10" t="s">
        <v>12</v>
      </c>
    </row>
    <row r="42" spans="1:16" x14ac:dyDescent="0.25">
      <c r="A42" s="1"/>
      <c r="B42" s="1">
        <v>0</v>
      </c>
      <c r="C42" s="19">
        <v>1.79</v>
      </c>
      <c r="D42" s="11">
        <v>1.71</v>
      </c>
      <c r="E42" s="19">
        <v>1.94</v>
      </c>
      <c r="F42" s="12">
        <v>1.86</v>
      </c>
      <c r="G42" s="59">
        <v>2.02</v>
      </c>
      <c r="H42" s="20">
        <v>1.59</v>
      </c>
      <c r="I42" s="20"/>
      <c r="J42" s="20"/>
      <c r="K42" s="19"/>
      <c r="L42" s="19"/>
      <c r="M42" s="1"/>
      <c r="N42" s="13">
        <v>1.85</v>
      </c>
      <c r="O42" s="13">
        <f t="shared" ref="O42:O50" si="7">AVERAGE(C42:L42)</f>
        <v>1.8183333333333334</v>
      </c>
      <c r="P42" s="13">
        <f t="shared" ref="P42:P50" si="8">AVERAGE(G42:L42)</f>
        <v>1.8050000000000002</v>
      </c>
    </row>
    <row r="43" spans="1:16" x14ac:dyDescent="0.25">
      <c r="A43" s="1"/>
      <c r="B43" s="1">
        <v>25</v>
      </c>
      <c r="C43" s="19">
        <v>1.93</v>
      </c>
      <c r="D43" s="11">
        <v>1.1000000000000001</v>
      </c>
      <c r="E43" s="19">
        <v>1.7</v>
      </c>
      <c r="F43" s="12">
        <v>1.44</v>
      </c>
      <c r="G43" s="59">
        <v>1.74</v>
      </c>
      <c r="H43" s="20">
        <v>1.19</v>
      </c>
      <c r="I43" s="20"/>
      <c r="J43" s="20"/>
      <c r="K43" s="19"/>
      <c r="L43" s="19"/>
      <c r="M43" s="1"/>
      <c r="N43" s="13">
        <v>1.6600000000000001</v>
      </c>
      <c r="O43" s="13">
        <f t="shared" si="7"/>
        <v>1.5166666666666666</v>
      </c>
      <c r="P43" s="13">
        <f t="shared" si="8"/>
        <v>1.4649999999999999</v>
      </c>
    </row>
    <row r="44" spans="1:16" x14ac:dyDescent="0.25">
      <c r="A44" s="1"/>
      <c r="B44" s="1">
        <v>50</v>
      </c>
      <c r="C44" s="19">
        <v>2.4</v>
      </c>
      <c r="D44" s="11">
        <v>1.45</v>
      </c>
      <c r="E44" s="19">
        <v>2.5099999999999998</v>
      </c>
      <c r="F44" s="12">
        <v>1.78</v>
      </c>
      <c r="G44" s="59">
        <v>1.97</v>
      </c>
      <c r="H44" s="20">
        <v>1.41</v>
      </c>
      <c r="I44" s="20"/>
      <c r="J44" s="20"/>
      <c r="K44" s="19"/>
      <c r="L44" s="19"/>
      <c r="M44" s="1"/>
      <c r="N44" s="13">
        <v>1.9700000000000002</v>
      </c>
      <c r="O44" s="13">
        <f t="shared" si="7"/>
        <v>1.92</v>
      </c>
      <c r="P44" s="13">
        <f t="shared" si="8"/>
        <v>1.69</v>
      </c>
    </row>
    <row r="45" spans="1:16" x14ac:dyDescent="0.25">
      <c r="A45" s="1"/>
      <c r="B45" s="1">
        <v>75</v>
      </c>
      <c r="C45" s="19">
        <v>3.07</v>
      </c>
      <c r="D45" s="11">
        <v>1.91</v>
      </c>
      <c r="E45" s="19">
        <v>2.87</v>
      </c>
      <c r="F45" s="12">
        <v>2.14</v>
      </c>
      <c r="G45" s="59">
        <v>2.63</v>
      </c>
      <c r="H45" s="20">
        <v>1.95</v>
      </c>
      <c r="I45" s="20"/>
      <c r="J45" s="20"/>
      <c r="K45" s="19"/>
      <c r="L45" s="19"/>
      <c r="M45" s="1"/>
      <c r="N45" s="13">
        <v>2.5350000000000001</v>
      </c>
      <c r="O45" s="13">
        <f t="shared" si="7"/>
        <v>2.4283333333333332</v>
      </c>
      <c r="P45" s="13">
        <f t="shared" si="8"/>
        <v>2.29</v>
      </c>
    </row>
    <row r="46" spans="1:16" x14ac:dyDescent="0.25">
      <c r="A46" s="1"/>
      <c r="B46" s="1">
        <v>100</v>
      </c>
      <c r="C46" s="19">
        <v>3.37</v>
      </c>
      <c r="D46" s="11">
        <v>1.86</v>
      </c>
      <c r="E46" s="19">
        <v>3.38</v>
      </c>
      <c r="F46" s="12">
        <v>2.69</v>
      </c>
      <c r="G46" s="59">
        <v>3</v>
      </c>
      <c r="H46" s="20">
        <v>1.85</v>
      </c>
      <c r="I46" s="20"/>
      <c r="J46" s="20"/>
      <c r="K46" s="19"/>
      <c r="L46" s="19"/>
      <c r="M46" s="1"/>
      <c r="N46" s="13">
        <v>2.98</v>
      </c>
      <c r="O46" s="13">
        <f t="shared" si="7"/>
        <v>2.6916666666666664</v>
      </c>
      <c r="P46" s="13">
        <f t="shared" si="8"/>
        <v>2.4249999999999998</v>
      </c>
    </row>
    <row r="47" spans="1:16" x14ac:dyDescent="0.25">
      <c r="A47" s="1"/>
      <c r="B47" s="1">
        <v>125</v>
      </c>
      <c r="C47" s="19">
        <v>3.92</v>
      </c>
      <c r="D47" s="11">
        <v>2.1800000000000002</v>
      </c>
      <c r="E47" s="19">
        <v>3.96</v>
      </c>
      <c r="F47" s="12">
        <v>2.75</v>
      </c>
      <c r="G47" s="59">
        <v>3.26</v>
      </c>
      <c r="H47" s="20">
        <v>2.17</v>
      </c>
      <c r="I47" s="20"/>
      <c r="J47" s="20"/>
      <c r="K47" s="19"/>
      <c r="L47" s="19"/>
      <c r="M47" s="1"/>
      <c r="N47" s="13">
        <v>3.145</v>
      </c>
      <c r="O47" s="13">
        <f t="shared" si="7"/>
        <v>3.0400000000000005</v>
      </c>
      <c r="P47" s="13">
        <f t="shared" si="8"/>
        <v>2.7149999999999999</v>
      </c>
    </row>
    <row r="48" spans="1:16" x14ac:dyDescent="0.25">
      <c r="A48" s="1"/>
      <c r="B48" s="1">
        <v>150</v>
      </c>
      <c r="C48" s="19">
        <v>3.97</v>
      </c>
      <c r="D48" s="11">
        <v>2.48</v>
      </c>
      <c r="E48" s="19">
        <v>4.83</v>
      </c>
      <c r="F48" s="12">
        <v>2.5</v>
      </c>
      <c r="G48" s="59">
        <v>3.6</v>
      </c>
      <c r="H48" s="20">
        <v>2.64</v>
      </c>
      <c r="I48" s="20"/>
      <c r="J48" s="20"/>
      <c r="K48" s="19"/>
      <c r="L48" s="19"/>
      <c r="M48" s="1"/>
      <c r="N48" s="13">
        <v>3.3250000000000002</v>
      </c>
      <c r="O48" s="13">
        <f t="shared" si="7"/>
        <v>3.3366666666666673</v>
      </c>
      <c r="P48" s="13">
        <f t="shared" si="8"/>
        <v>3.12</v>
      </c>
    </row>
    <row r="49" spans="1:16" x14ac:dyDescent="0.25">
      <c r="A49" s="1"/>
      <c r="B49" s="1">
        <v>175</v>
      </c>
      <c r="C49" s="19">
        <v>4.63</v>
      </c>
      <c r="D49" s="11">
        <v>2.72</v>
      </c>
      <c r="E49" s="19">
        <v>5.94</v>
      </c>
      <c r="F49" s="12"/>
      <c r="G49" s="59">
        <v>4.34</v>
      </c>
      <c r="H49" s="20">
        <v>2.56</v>
      </c>
      <c r="I49" s="20"/>
      <c r="J49" s="20"/>
      <c r="K49" s="19"/>
      <c r="L49" s="19"/>
      <c r="M49" s="1"/>
      <c r="N49" s="13">
        <v>3.9850000000000003</v>
      </c>
      <c r="O49" s="13">
        <f t="shared" si="7"/>
        <v>4.0379999999999994</v>
      </c>
      <c r="P49" s="13">
        <f t="shared" si="8"/>
        <v>3.45</v>
      </c>
    </row>
    <row r="50" spans="1:16" x14ac:dyDescent="0.25">
      <c r="A50" s="1"/>
      <c r="B50" s="1">
        <v>200</v>
      </c>
      <c r="C50" s="19">
        <v>4.84</v>
      </c>
      <c r="D50" s="11">
        <v>2.95</v>
      </c>
      <c r="E50" s="19">
        <v>7.75</v>
      </c>
      <c r="F50" s="12"/>
      <c r="G50" s="59">
        <v>5.37</v>
      </c>
      <c r="H50" s="20">
        <v>3.08</v>
      </c>
      <c r="I50" s="20"/>
      <c r="J50" s="20"/>
      <c r="K50" s="19"/>
      <c r="L50" s="19"/>
      <c r="M50" s="1"/>
      <c r="N50" s="13">
        <v>4.4399999999999995</v>
      </c>
      <c r="O50" s="13">
        <f t="shared" si="7"/>
        <v>4.798</v>
      </c>
      <c r="P50" s="13">
        <f t="shared" si="8"/>
        <v>4.2249999999999996</v>
      </c>
    </row>
    <row r="51" spans="1:16" x14ac:dyDescent="0.25">
      <c r="A51" s="1"/>
      <c r="B51" s="124" t="s">
        <v>18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4" t="s">
        <v>1</v>
      </c>
      <c r="O51" s="4" t="s">
        <v>2</v>
      </c>
      <c r="P51" s="3" t="s">
        <v>3</v>
      </c>
    </row>
    <row r="52" spans="1:16" x14ac:dyDescent="0.25">
      <c r="A52" s="1"/>
      <c r="B52" s="5" t="s">
        <v>14</v>
      </c>
      <c r="C52" s="6" t="s">
        <v>4</v>
      </c>
      <c r="D52" s="7" t="s">
        <v>5</v>
      </c>
      <c r="E52" s="6" t="s">
        <v>6</v>
      </c>
      <c r="F52" s="8" t="s">
        <v>7</v>
      </c>
      <c r="G52" s="54" t="s">
        <v>8</v>
      </c>
      <c r="H52" s="7" t="s">
        <v>73</v>
      </c>
      <c r="I52" s="7">
        <v>18</v>
      </c>
      <c r="J52" s="7">
        <v>20</v>
      </c>
      <c r="K52" s="6">
        <v>102</v>
      </c>
      <c r="L52" s="6">
        <v>165</v>
      </c>
      <c r="M52" s="1"/>
      <c r="N52" s="9" t="s">
        <v>10</v>
      </c>
      <c r="O52" s="10" t="s">
        <v>11</v>
      </c>
      <c r="P52" s="10" t="s">
        <v>12</v>
      </c>
    </row>
    <row r="53" spans="1:16" x14ac:dyDescent="0.25">
      <c r="A53" s="1"/>
      <c r="B53" s="1">
        <v>0</v>
      </c>
      <c r="C53" s="19">
        <v>7.8</v>
      </c>
      <c r="D53" s="11">
        <v>7.38</v>
      </c>
      <c r="E53" s="19">
        <v>7.5</v>
      </c>
      <c r="F53" s="12">
        <v>7.01</v>
      </c>
      <c r="G53" s="59">
        <v>7.2</v>
      </c>
      <c r="H53" s="20">
        <v>6.94</v>
      </c>
      <c r="I53" s="20"/>
      <c r="J53" s="20"/>
      <c r="K53" s="19"/>
      <c r="L53" s="19"/>
      <c r="M53" s="1"/>
      <c r="N53" s="13">
        <v>6.9349999999999996</v>
      </c>
      <c r="O53" s="13">
        <f t="shared" ref="O53:O61" si="9">AVERAGE(C53:L53)</f>
        <v>7.3049999999999997</v>
      </c>
      <c r="P53" s="13">
        <f t="shared" ref="P53:P61" si="10">AVERAGE(G53:L53)</f>
        <v>7.07</v>
      </c>
    </row>
    <row r="54" spans="1:16" x14ac:dyDescent="0.25">
      <c r="A54" s="1"/>
      <c r="B54" s="1">
        <v>25</v>
      </c>
      <c r="C54" s="19">
        <v>6.5</v>
      </c>
      <c r="D54" s="11">
        <v>5.88</v>
      </c>
      <c r="E54" s="19">
        <v>6.6</v>
      </c>
      <c r="F54" s="12">
        <v>6.25</v>
      </c>
      <c r="G54" s="59">
        <v>6.3</v>
      </c>
      <c r="H54" s="20">
        <v>5.55</v>
      </c>
      <c r="I54" s="20"/>
      <c r="J54" s="20"/>
      <c r="K54" s="19"/>
      <c r="L54" s="19"/>
      <c r="M54" s="1"/>
      <c r="N54" s="13">
        <v>6.35</v>
      </c>
      <c r="O54" s="13">
        <f t="shared" si="9"/>
        <v>6.18</v>
      </c>
      <c r="P54" s="13">
        <f t="shared" si="10"/>
        <v>5.9249999999999998</v>
      </c>
    </row>
    <row r="55" spans="1:16" x14ac:dyDescent="0.25">
      <c r="A55" s="1"/>
      <c r="B55" s="1">
        <v>50</v>
      </c>
      <c r="C55" s="19">
        <v>5.2</v>
      </c>
      <c r="D55" s="11">
        <v>3.91</v>
      </c>
      <c r="E55" s="19">
        <v>4.7</v>
      </c>
      <c r="F55" s="12">
        <v>2.6</v>
      </c>
      <c r="G55" s="59">
        <v>4.2</v>
      </c>
      <c r="H55" s="20">
        <v>3.52</v>
      </c>
      <c r="I55" s="20"/>
      <c r="J55" s="20"/>
      <c r="K55" s="19"/>
      <c r="L55" s="19"/>
      <c r="M55" s="1"/>
      <c r="N55" s="13">
        <v>5.45</v>
      </c>
      <c r="O55" s="13">
        <f t="shared" si="9"/>
        <v>4.0216666666666665</v>
      </c>
      <c r="P55" s="13">
        <f t="shared" si="10"/>
        <v>3.8600000000000003</v>
      </c>
    </row>
    <row r="56" spans="1:16" x14ac:dyDescent="0.25">
      <c r="A56" s="1"/>
      <c r="B56" s="1">
        <v>75</v>
      </c>
      <c r="C56" s="19">
        <v>4.4000000000000004</v>
      </c>
      <c r="D56" s="11">
        <v>3.58</v>
      </c>
      <c r="E56" s="19">
        <v>3.7</v>
      </c>
      <c r="F56" s="12">
        <v>2.95</v>
      </c>
      <c r="G56" s="59">
        <v>3.4</v>
      </c>
      <c r="H56" s="20">
        <v>2.96</v>
      </c>
      <c r="I56" s="20"/>
      <c r="J56" s="20"/>
      <c r="K56" s="19"/>
      <c r="L56" s="19"/>
      <c r="M56" s="1"/>
      <c r="N56" s="13">
        <v>4.9000000000000004</v>
      </c>
      <c r="O56" s="13">
        <f t="shared" si="9"/>
        <v>3.4983333333333331</v>
      </c>
      <c r="P56" s="13">
        <f t="shared" si="10"/>
        <v>3.1799999999999997</v>
      </c>
    </row>
    <row r="57" spans="1:16" x14ac:dyDescent="0.25">
      <c r="A57" s="1"/>
      <c r="B57" s="1">
        <v>100</v>
      </c>
      <c r="C57" s="19">
        <v>3.7</v>
      </c>
      <c r="D57" s="11">
        <v>3.01</v>
      </c>
      <c r="E57" s="19">
        <v>3.6</v>
      </c>
      <c r="F57" s="12">
        <v>2.21</v>
      </c>
      <c r="G57" s="59">
        <v>2.7</v>
      </c>
      <c r="H57" s="20">
        <v>2.37</v>
      </c>
      <c r="I57" s="20"/>
      <c r="J57" s="20"/>
      <c r="K57" s="19"/>
      <c r="L57" s="19"/>
      <c r="M57" s="1"/>
      <c r="N57" s="13">
        <v>3.25</v>
      </c>
      <c r="O57" s="13">
        <f t="shared" si="9"/>
        <v>2.9316666666666666</v>
      </c>
      <c r="P57" s="13">
        <f t="shared" si="10"/>
        <v>2.5350000000000001</v>
      </c>
    </row>
    <row r="58" spans="1:16" x14ac:dyDescent="0.25">
      <c r="A58" s="1"/>
      <c r="B58" s="1">
        <v>125</v>
      </c>
      <c r="C58" s="19">
        <v>1.8</v>
      </c>
      <c r="D58" s="11">
        <v>2.2200000000000002</v>
      </c>
      <c r="E58" s="19">
        <v>3.1</v>
      </c>
      <c r="F58" s="12">
        <v>1.57</v>
      </c>
      <c r="G58" s="59">
        <v>2.2000000000000002</v>
      </c>
      <c r="H58" s="20">
        <v>1.58</v>
      </c>
      <c r="I58" s="20"/>
      <c r="J58" s="20"/>
      <c r="K58" s="19"/>
      <c r="L58" s="19"/>
      <c r="M58" s="1"/>
      <c r="N58" s="13">
        <v>2.85</v>
      </c>
      <c r="O58" s="13">
        <f t="shared" si="9"/>
        <v>2.0783333333333336</v>
      </c>
      <c r="P58" s="13">
        <f t="shared" si="10"/>
        <v>1.8900000000000001</v>
      </c>
    </row>
    <row r="59" spans="1:16" x14ac:dyDescent="0.25">
      <c r="A59" s="1"/>
      <c r="B59" s="1">
        <v>150</v>
      </c>
      <c r="C59" s="19">
        <v>1.6</v>
      </c>
      <c r="D59" s="11">
        <v>1.44</v>
      </c>
      <c r="E59" s="19">
        <v>2.4</v>
      </c>
      <c r="F59" s="12">
        <v>1.18</v>
      </c>
      <c r="G59" s="59">
        <v>1.5</v>
      </c>
      <c r="H59" s="20">
        <v>0.82</v>
      </c>
      <c r="I59" s="20"/>
      <c r="J59" s="20"/>
      <c r="K59" s="19"/>
      <c r="L59" s="19"/>
      <c r="M59" s="1"/>
      <c r="N59" s="13">
        <v>2.4500000000000002</v>
      </c>
      <c r="O59" s="13">
        <f t="shared" si="9"/>
        <v>1.49</v>
      </c>
      <c r="P59" s="13">
        <f t="shared" si="10"/>
        <v>1.1599999999999999</v>
      </c>
    </row>
    <row r="60" spans="1:16" x14ac:dyDescent="0.25">
      <c r="A60" s="1"/>
      <c r="B60" s="1">
        <v>175</v>
      </c>
      <c r="C60" s="19">
        <v>1.5</v>
      </c>
      <c r="D60" s="11">
        <v>0.83</v>
      </c>
      <c r="E60" s="19">
        <v>2.9</v>
      </c>
      <c r="F60" s="12"/>
      <c r="G60" s="59">
        <v>0.9</v>
      </c>
      <c r="H60" s="20">
        <v>0.28999999999999998</v>
      </c>
      <c r="I60" s="20"/>
      <c r="J60" s="20"/>
      <c r="K60" s="19"/>
      <c r="L60" s="19"/>
      <c r="M60" s="1"/>
      <c r="N60" s="13">
        <v>1.6</v>
      </c>
      <c r="O60" s="13">
        <f t="shared" si="9"/>
        <v>1.2840000000000003</v>
      </c>
      <c r="P60" s="13">
        <f t="shared" si="10"/>
        <v>0.59499999999999997</v>
      </c>
    </row>
    <row r="61" spans="1:16" x14ac:dyDescent="0.25">
      <c r="A61" s="1"/>
      <c r="B61" s="1">
        <v>200</v>
      </c>
      <c r="C61" s="19">
        <v>1.3</v>
      </c>
      <c r="D61" s="11">
        <v>0.48</v>
      </c>
      <c r="E61" s="19">
        <v>1.5</v>
      </c>
      <c r="F61" s="12"/>
      <c r="G61" s="59">
        <v>0.8</v>
      </c>
      <c r="H61" s="20">
        <v>0.06</v>
      </c>
      <c r="I61" s="20"/>
      <c r="J61" s="20"/>
      <c r="K61" s="19"/>
      <c r="L61" s="19"/>
      <c r="M61" s="1"/>
      <c r="N61" s="13">
        <v>0.7</v>
      </c>
      <c r="O61" s="13">
        <f t="shared" si="9"/>
        <v>0.82799999999999996</v>
      </c>
      <c r="P61" s="13">
        <f t="shared" si="10"/>
        <v>0.43000000000000005</v>
      </c>
    </row>
    <row r="62" spans="1:16" ht="16.5" x14ac:dyDescent="0.3">
      <c r="B62" s="124" t="s">
        <v>19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4" t="s">
        <v>1</v>
      </c>
      <c r="O62" s="4" t="s">
        <v>2</v>
      </c>
      <c r="P62" s="3" t="s">
        <v>3</v>
      </c>
    </row>
    <row r="63" spans="1:16" x14ac:dyDescent="0.25">
      <c r="B63" s="5" t="s">
        <v>14</v>
      </c>
      <c r="C63" s="6" t="s">
        <v>4</v>
      </c>
      <c r="D63" s="7" t="s">
        <v>5</v>
      </c>
      <c r="E63" s="6" t="s">
        <v>6</v>
      </c>
      <c r="F63" s="8" t="s">
        <v>7</v>
      </c>
      <c r="G63" s="54" t="s">
        <v>8</v>
      </c>
      <c r="H63" s="7" t="s">
        <v>73</v>
      </c>
      <c r="I63" s="7">
        <v>18</v>
      </c>
      <c r="J63" s="7">
        <v>20</v>
      </c>
      <c r="K63" s="6">
        <v>102</v>
      </c>
      <c r="L63" s="6">
        <v>165</v>
      </c>
      <c r="N63" s="4" t="s">
        <v>20</v>
      </c>
      <c r="O63" s="10" t="s">
        <v>11</v>
      </c>
      <c r="P63" s="10" t="s">
        <v>12</v>
      </c>
    </row>
    <row r="64" spans="1:16" x14ac:dyDescent="0.25">
      <c r="B64" s="1">
        <v>0</v>
      </c>
      <c r="C64" s="21">
        <v>0</v>
      </c>
      <c r="D64" s="22">
        <v>180</v>
      </c>
      <c r="E64" s="21">
        <v>141</v>
      </c>
      <c r="F64" s="23"/>
      <c r="G64" s="60">
        <v>189</v>
      </c>
      <c r="H64" s="24">
        <v>126</v>
      </c>
      <c r="I64" s="24"/>
      <c r="J64" s="24"/>
      <c r="K64" s="21"/>
      <c r="L64" s="21"/>
      <c r="N64" s="17">
        <v>0</v>
      </c>
      <c r="O64" s="17">
        <f t="shared" ref="O64:O72" si="11">AVERAGE(C64:L64)</f>
        <v>127.2</v>
      </c>
      <c r="P64" s="17">
        <f t="shared" ref="P64:P72" si="12">AVERAGE(G64:L64)</f>
        <v>157.5</v>
      </c>
    </row>
    <row r="65" spans="1:16" x14ac:dyDescent="0.25">
      <c r="B65" s="1">
        <v>25</v>
      </c>
      <c r="C65" s="21">
        <v>1087</v>
      </c>
      <c r="D65" s="22">
        <v>928</v>
      </c>
      <c r="E65" s="21">
        <v>915</v>
      </c>
      <c r="F65" s="23"/>
      <c r="G65" s="60">
        <v>1039</v>
      </c>
      <c r="H65" s="24">
        <v>795</v>
      </c>
      <c r="I65" s="24"/>
      <c r="J65" s="24"/>
      <c r="K65" s="21"/>
      <c r="L65" s="21"/>
      <c r="N65" s="17">
        <v>846</v>
      </c>
      <c r="O65" s="17">
        <f t="shared" si="11"/>
        <v>952.8</v>
      </c>
      <c r="P65" s="17">
        <f t="shared" si="12"/>
        <v>917</v>
      </c>
    </row>
    <row r="66" spans="1:16" x14ac:dyDescent="0.25">
      <c r="B66" s="1">
        <v>50</v>
      </c>
      <c r="C66" s="21">
        <v>1315</v>
      </c>
      <c r="D66" s="22">
        <v>986</v>
      </c>
      <c r="E66" s="21">
        <v>1241</v>
      </c>
      <c r="F66" s="23"/>
      <c r="G66" s="60">
        <v>1109</v>
      </c>
      <c r="H66" s="24">
        <v>1412</v>
      </c>
      <c r="I66" s="24"/>
      <c r="J66" s="24"/>
      <c r="K66" s="21"/>
      <c r="L66" s="21"/>
      <c r="N66" s="17">
        <v>1246</v>
      </c>
      <c r="O66" s="17">
        <f t="shared" si="11"/>
        <v>1212.5999999999999</v>
      </c>
      <c r="P66" s="17">
        <f t="shared" si="12"/>
        <v>1260.5</v>
      </c>
    </row>
    <row r="67" spans="1:16" x14ac:dyDescent="0.25">
      <c r="B67" s="1">
        <v>75</v>
      </c>
      <c r="C67" s="21">
        <v>1467</v>
      </c>
      <c r="D67" s="22">
        <v>1266</v>
      </c>
      <c r="E67" s="21">
        <v>1364</v>
      </c>
      <c r="F67" s="23"/>
      <c r="G67" s="60">
        <v>1446</v>
      </c>
      <c r="H67" s="24">
        <v>1600</v>
      </c>
      <c r="I67" s="24"/>
      <c r="J67" s="24"/>
      <c r="K67" s="21"/>
      <c r="L67" s="21"/>
      <c r="N67" s="17">
        <v>1691</v>
      </c>
      <c r="O67" s="17">
        <f t="shared" si="11"/>
        <v>1428.6</v>
      </c>
      <c r="P67" s="17">
        <f t="shared" si="12"/>
        <v>1523</v>
      </c>
    </row>
    <row r="68" spans="1:16" x14ac:dyDescent="0.25">
      <c r="B68" s="1">
        <v>100</v>
      </c>
      <c r="C68" s="21">
        <v>1523</v>
      </c>
      <c r="D68" s="22">
        <v>1448</v>
      </c>
      <c r="E68" s="21">
        <v>1568</v>
      </c>
      <c r="F68" s="23"/>
      <c r="G68" s="60">
        <v>1676</v>
      </c>
      <c r="H68" s="24">
        <v>1790</v>
      </c>
      <c r="I68" s="24"/>
      <c r="J68" s="24"/>
      <c r="K68" s="21"/>
      <c r="L68" s="21"/>
      <c r="N68" s="17">
        <v>1618</v>
      </c>
      <c r="O68" s="17">
        <f t="shared" si="11"/>
        <v>1601</v>
      </c>
      <c r="P68" s="17">
        <f t="shared" si="12"/>
        <v>1733</v>
      </c>
    </row>
    <row r="69" spans="1:16" x14ac:dyDescent="0.25">
      <c r="B69" s="1">
        <v>125</v>
      </c>
      <c r="C69" s="21">
        <v>1628</v>
      </c>
      <c r="D69" s="22">
        <v>1621</v>
      </c>
      <c r="E69" s="21">
        <v>1677</v>
      </c>
      <c r="F69" s="23"/>
      <c r="G69" s="60">
        <v>1737</v>
      </c>
      <c r="H69" s="24">
        <v>1719</v>
      </c>
      <c r="I69" s="24"/>
      <c r="J69" s="24"/>
      <c r="K69" s="21"/>
      <c r="L69" s="21"/>
      <c r="N69" s="17">
        <v>1797</v>
      </c>
      <c r="O69" s="17">
        <f t="shared" si="11"/>
        <v>1676.4</v>
      </c>
      <c r="P69" s="17">
        <f t="shared" si="12"/>
        <v>1728</v>
      </c>
    </row>
    <row r="70" spans="1:16" x14ac:dyDescent="0.25">
      <c r="B70" s="1">
        <v>150</v>
      </c>
      <c r="C70" s="21">
        <v>1677</v>
      </c>
      <c r="D70" s="22">
        <v>1611</v>
      </c>
      <c r="E70" s="21">
        <v>1647</v>
      </c>
      <c r="F70" s="23"/>
      <c r="G70" s="60">
        <v>1708</v>
      </c>
      <c r="H70" s="24">
        <v>1953</v>
      </c>
      <c r="I70" s="24"/>
      <c r="J70" s="24"/>
      <c r="K70" s="21"/>
      <c r="L70" s="21"/>
      <c r="N70" s="17">
        <v>1686</v>
      </c>
      <c r="O70" s="17">
        <f t="shared" si="11"/>
        <v>1719.2</v>
      </c>
      <c r="P70" s="17">
        <f t="shared" si="12"/>
        <v>1830.5</v>
      </c>
    </row>
    <row r="71" spans="1:16" x14ac:dyDescent="0.25">
      <c r="B71" s="1">
        <v>175</v>
      </c>
      <c r="C71" s="21">
        <v>1865</v>
      </c>
      <c r="D71" s="22">
        <v>1765</v>
      </c>
      <c r="E71" s="21">
        <v>1927</v>
      </c>
      <c r="F71" s="23"/>
      <c r="G71" s="60">
        <v>2221</v>
      </c>
      <c r="H71" s="125"/>
      <c r="I71" s="24"/>
      <c r="J71" s="24"/>
      <c r="K71" s="21"/>
      <c r="L71" s="21"/>
      <c r="N71" s="17">
        <v>2087</v>
      </c>
      <c r="O71" s="17">
        <f t="shared" si="11"/>
        <v>1944.5</v>
      </c>
      <c r="P71" s="17">
        <f t="shared" si="12"/>
        <v>2221</v>
      </c>
    </row>
    <row r="72" spans="1:16" x14ac:dyDescent="0.25">
      <c r="B72" s="1">
        <v>200</v>
      </c>
      <c r="C72" s="21">
        <v>1953</v>
      </c>
      <c r="D72" s="22">
        <v>1736</v>
      </c>
      <c r="E72" s="21">
        <v>1770</v>
      </c>
      <c r="F72" s="23"/>
      <c r="G72" s="60">
        <v>2204</v>
      </c>
      <c r="H72" s="125"/>
      <c r="I72" s="24"/>
      <c r="J72" s="24"/>
      <c r="K72" s="21"/>
      <c r="L72" s="21"/>
      <c r="N72" s="17">
        <v>2238</v>
      </c>
      <c r="O72" s="17">
        <f t="shared" si="11"/>
        <v>1915.75</v>
      </c>
      <c r="P72" s="17">
        <f t="shared" si="12"/>
        <v>2204</v>
      </c>
    </row>
    <row r="73" spans="1:16" x14ac:dyDescent="0.25">
      <c r="B73" s="25" t="s">
        <v>21</v>
      </c>
      <c r="C73" s="5">
        <v>80</v>
      </c>
      <c r="D73" s="5">
        <v>80</v>
      </c>
      <c r="E73" s="5">
        <v>80</v>
      </c>
      <c r="F73" s="5">
        <v>80</v>
      </c>
      <c r="G73" s="61">
        <v>80</v>
      </c>
      <c r="H73" s="5">
        <v>80</v>
      </c>
      <c r="I73" s="5">
        <v>80</v>
      </c>
      <c r="J73" s="5">
        <v>80</v>
      </c>
      <c r="K73" s="5">
        <v>80</v>
      </c>
      <c r="L73" s="5">
        <v>80</v>
      </c>
      <c r="M73" s="1"/>
      <c r="N73" s="5" t="s">
        <v>22</v>
      </c>
      <c r="O73" s="5">
        <v>80</v>
      </c>
      <c r="P73" s="5">
        <v>80</v>
      </c>
    </row>
    <row r="74" spans="1:16" x14ac:dyDescent="0.25">
      <c r="B74" s="25" t="s">
        <v>23</v>
      </c>
      <c r="C74" s="5">
        <v>120</v>
      </c>
      <c r="D74" s="5">
        <v>120</v>
      </c>
      <c r="E74" s="5">
        <v>120</v>
      </c>
      <c r="F74" s="5">
        <v>120</v>
      </c>
      <c r="G74" s="61">
        <v>120</v>
      </c>
      <c r="H74" s="5">
        <v>120</v>
      </c>
      <c r="I74" s="5">
        <v>120</v>
      </c>
      <c r="J74" s="5">
        <v>120</v>
      </c>
      <c r="K74" s="5">
        <v>120</v>
      </c>
      <c r="L74" s="5">
        <v>120</v>
      </c>
      <c r="M74" s="1"/>
      <c r="N74" s="5" t="s">
        <v>24</v>
      </c>
      <c r="O74" s="5">
        <v>120</v>
      </c>
      <c r="P74" s="5">
        <v>120</v>
      </c>
    </row>
    <row r="75" spans="1:16" x14ac:dyDescent="0.25">
      <c r="B75" s="25" t="s">
        <v>25</v>
      </c>
      <c r="C75" s="5">
        <v>29</v>
      </c>
      <c r="D75" s="5">
        <v>29</v>
      </c>
      <c r="E75" s="5">
        <v>29</v>
      </c>
      <c r="F75" s="5">
        <v>29</v>
      </c>
      <c r="G75" s="61">
        <v>29</v>
      </c>
      <c r="H75" s="5">
        <v>29</v>
      </c>
      <c r="I75" s="5">
        <v>29</v>
      </c>
      <c r="J75" s="5">
        <v>29</v>
      </c>
      <c r="K75" s="5">
        <v>29</v>
      </c>
      <c r="L75" s="5">
        <v>29</v>
      </c>
      <c r="M75" s="1"/>
      <c r="N75" s="5" t="s">
        <v>26</v>
      </c>
      <c r="O75" s="5">
        <v>29</v>
      </c>
      <c r="P75" s="5">
        <v>29</v>
      </c>
    </row>
    <row r="76" spans="1:16" x14ac:dyDescent="0.25">
      <c r="B76" s="26" t="s">
        <v>27</v>
      </c>
      <c r="C76" s="27" t="s">
        <v>28</v>
      </c>
      <c r="D76" s="27" t="s">
        <v>28</v>
      </c>
      <c r="E76" s="27" t="s">
        <v>28</v>
      </c>
      <c r="F76" s="27" t="s">
        <v>28</v>
      </c>
      <c r="G76" s="62" t="s">
        <v>29</v>
      </c>
      <c r="H76" s="27" t="s">
        <v>29</v>
      </c>
      <c r="I76" s="27" t="s">
        <v>29</v>
      </c>
      <c r="J76" s="27" t="s">
        <v>29</v>
      </c>
      <c r="K76" s="27" t="s">
        <v>29</v>
      </c>
      <c r="L76" s="27" t="s">
        <v>29</v>
      </c>
      <c r="M76" s="1"/>
      <c r="N76" s="5" t="s">
        <v>30</v>
      </c>
      <c r="O76" s="5" t="s">
        <v>75</v>
      </c>
      <c r="P76" s="5" t="s">
        <v>30</v>
      </c>
    </row>
    <row r="77" spans="1:16" x14ac:dyDescent="0.25">
      <c r="A77" s="1"/>
      <c r="B77" s="1"/>
      <c r="C77" s="27" t="s">
        <v>32</v>
      </c>
      <c r="D77" s="27" t="s">
        <v>32</v>
      </c>
      <c r="E77" s="27" t="s">
        <v>32</v>
      </c>
      <c r="F77" s="27" t="s">
        <v>32</v>
      </c>
      <c r="G77" s="62" t="s">
        <v>33</v>
      </c>
      <c r="H77" s="27" t="s">
        <v>33</v>
      </c>
      <c r="I77" s="27" t="s">
        <v>33</v>
      </c>
      <c r="J77" s="27" t="s">
        <v>33</v>
      </c>
      <c r="K77" s="27" t="s">
        <v>33</v>
      </c>
      <c r="L77" s="27" t="s">
        <v>33</v>
      </c>
      <c r="M77" s="1"/>
      <c r="N77" s="1"/>
      <c r="O77" s="28"/>
    </row>
    <row r="78" spans="1:16" x14ac:dyDescent="0.25">
      <c r="A78" s="1"/>
      <c r="B78" s="1"/>
      <c r="C78" s="29"/>
      <c r="D78" s="29"/>
      <c r="E78" s="29"/>
      <c r="F78" s="29"/>
      <c r="G78" s="63" t="s">
        <v>34</v>
      </c>
      <c r="H78" s="31" t="s">
        <v>35</v>
      </c>
      <c r="I78" s="31" t="s">
        <v>35</v>
      </c>
      <c r="J78" s="31" t="s">
        <v>36</v>
      </c>
      <c r="K78" s="30" t="s">
        <v>37</v>
      </c>
      <c r="L78" s="30" t="s">
        <v>34</v>
      </c>
      <c r="M78" s="1"/>
      <c r="N78" s="1"/>
      <c r="O78" s="28"/>
    </row>
    <row r="79" spans="1:16" x14ac:dyDescent="0.25">
      <c r="A79" s="1"/>
      <c r="B79" s="1"/>
      <c r="C79" s="29"/>
      <c r="D79" s="29"/>
      <c r="E79" s="29"/>
      <c r="F79" s="29"/>
      <c r="G79" s="63" t="s">
        <v>38</v>
      </c>
      <c r="H79" s="31" t="s">
        <v>39</v>
      </c>
      <c r="I79" s="31" t="s">
        <v>40</v>
      </c>
      <c r="J79" s="31" t="s">
        <v>40</v>
      </c>
      <c r="K79" s="30" t="s">
        <v>41</v>
      </c>
      <c r="L79" s="30" t="s">
        <v>42</v>
      </c>
      <c r="M79" s="1"/>
      <c r="N79" s="1"/>
      <c r="O79" s="28"/>
    </row>
    <row r="86" spans="16:16" x14ac:dyDescent="0.25">
      <c r="P86" s="10" t="s">
        <v>12</v>
      </c>
    </row>
  </sheetData>
  <mergeCells count="6">
    <mergeCell ref="B62:M62"/>
    <mergeCell ref="B1:M1"/>
    <mergeCell ref="B2:M2"/>
    <mergeCell ref="B13:M13"/>
    <mergeCell ref="B40:M40"/>
    <mergeCell ref="B51:M51"/>
  </mergeCells>
  <printOptions horizontalCentered="1"/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Precision Matrix Tables &amp; Plots</vt:lpstr>
      <vt:lpstr>300</vt:lpstr>
      <vt:lpstr>1011</vt:lpstr>
      <vt:lpstr>1012</vt:lpstr>
      <vt:lpstr>Fe Chart</vt:lpstr>
      <vt:lpstr>H2O Chart</vt:lpstr>
      <vt:lpstr>TAN and TBN Chart</vt:lpstr>
      <vt:lpstr>'1011'!Print_Area</vt:lpstr>
      <vt:lpstr>'1012'!Print_Area</vt:lpstr>
      <vt:lpstr>'300'!Print_Area</vt:lpstr>
      <vt:lpstr>'Precision Matrix Tables &amp; Plots'!Print_Area</vt:lpstr>
    </vt:vector>
  </TitlesOfParts>
  <Company>Intertek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A. Buscher III</dc:creator>
  <cp:lastModifiedBy>William A. Buscher III</cp:lastModifiedBy>
  <cp:lastPrinted>2017-04-07T20:20:55Z</cp:lastPrinted>
  <dcterms:created xsi:type="dcterms:W3CDTF">2017-03-29T13:38:51Z</dcterms:created>
  <dcterms:modified xsi:type="dcterms:W3CDTF">2017-04-17T04:23:09Z</dcterms:modified>
</cp:coreProperties>
</file>