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lients and Projects\Caterpillar\Matrix Tests\180223 EG0044 CMIR132188 COAT3196C 8-99-444803-99\Data\"/>
    </mc:Choice>
  </mc:AlternateContent>
  <bookViews>
    <workbookView xWindow="0" yWindow="0" windowWidth="23700" windowHeight="1036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22" i="1"/>
  <c r="C22" i="1" s="1"/>
  <c r="B21" i="1"/>
  <c r="C21" i="1" s="1"/>
  <c r="A21" i="1"/>
  <c r="B19" i="1"/>
  <c r="C19" i="1" s="1"/>
  <c r="H9" i="1"/>
  <c r="F9" i="1"/>
  <c r="E9" i="1"/>
  <c r="G9" i="1" s="1"/>
  <c r="D9" i="1"/>
  <c r="A22" i="1" s="1"/>
  <c r="C9" i="1"/>
  <c r="B9" i="1"/>
  <c r="M8" i="1"/>
  <c r="H8" i="1"/>
  <c r="F8" i="1"/>
  <c r="E8" i="1"/>
  <c r="G8" i="1" s="1"/>
  <c r="D8" i="1"/>
  <c r="C8" i="1"/>
  <c r="B8" i="1"/>
  <c r="H7" i="1"/>
  <c r="B20" i="1" s="1"/>
  <c r="C20" i="1" s="1"/>
  <c r="F7" i="1"/>
  <c r="G7" i="1" s="1"/>
  <c r="E7" i="1"/>
  <c r="D7" i="1"/>
  <c r="A20" i="1" s="1"/>
  <c r="C7" i="1"/>
  <c r="B7" i="1"/>
  <c r="M6" i="1"/>
  <c r="B32" i="1" s="1"/>
  <c r="J6" i="1"/>
  <c r="H6" i="1"/>
  <c r="F6" i="1"/>
  <c r="E6" i="1"/>
  <c r="G6" i="1" s="1"/>
  <c r="D6" i="1"/>
  <c r="J4" i="1" s="1"/>
  <c r="C6" i="1"/>
  <c r="B6" i="1"/>
  <c r="J5" i="1"/>
  <c r="H5" i="1"/>
  <c r="J8" i="1" s="1"/>
  <c r="F5" i="1"/>
  <c r="E5" i="1"/>
  <c r="G5" i="1" s="1"/>
  <c r="D5" i="1"/>
  <c r="A18" i="1" s="1"/>
  <c r="C5" i="1"/>
  <c r="B5" i="1"/>
  <c r="M4" i="1"/>
  <c r="B30" i="1" s="1"/>
  <c r="A19" i="1" l="1"/>
  <c r="B28" i="1"/>
  <c r="B26" i="1"/>
  <c r="J3" i="1"/>
  <c r="B29" i="1"/>
  <c r="J9" i="1"/>
  <c r="J7" i="1"/>
  <c r="B18" i="1"/>
  <c r="C18" i="1" s="1"/>
  <c r="B27" i="1"/>
  <c r="D18" i="1" l="1"/>
  <c r="C14" i="1"/>
  <c r="C13" i="1"/>
  <c r="E19" i="1" l="1"/>
  <c r="D19" i="1"/>
  <c r="E21" i="1" s="1"/>
  <c r="D22" i="1"/>
  <c r="D20" i="1"/>
  <c r="D21" i="1"/>
  <c r="C27" i="1" l="1"/>
  <c r="D27" i="1" s="1"/>
  <c r="C29" i="1"/>
  <c r="D29" i="1" s="1"/>
  <c r="C32" i="1"/>
  <c r="D32" i="1" s="1"/>
  <c r="C28" i="1"/>
  <c r="D28" i="1" s="1"/>
  <c r="C26" i="1"/>
  <c r="D26" i="1" s="1"/>
  <c r="C31" i="1"/>
  <c r="D31" i="1" s="1"/>
  <c r="C30" i="1"/>
  <c r="D30" i="1" s="1"/>
</calcChain>
</file>

<file path=xl/sharedStrings.xml><?xml version="1.0" encoding="utf-8"?>
<sst xmlns="http://schemas.openxmlformats.org/spreadsheetml/2006/main" count="37" uniqueCount="32">
  <si>
    <t>New Lab G Box</t>
  </si>
  <si>
    <t>Experimental Data</t>
  </si>
  <si>
    <t>Nominal</t>
  </si>
  <si>
    <t>ENCTEMP</t>
  </si>
  <si>
    <t>MMRTDT</t>
  </si>
  <si>
    <t>SAMTEMP</t>
  </si>
  <si>
    <t>SINTEMP</t>
  </si>
  <si>
    <t>SOUTEMP</t>
  </si>
  <si>
    <t>SDiffTemp</t>
  </si>
  <si>
    <t>SAMDENS</t>
  </si>
  <si>
    <t>STDEV SAMDENS</t>
  </si>
  <si>
    <t>DSAMDENS @ T-D4052</t>
  </si>
  <si>
    <t>T-D4052</t>
  </si>
  <si>
    <t>D-D4052</t>
  </si>
  <si>
    <t>Slope</t>
  </si>
  <si>
    <t>Intercept</t>
  </si>
  <si>
    <t>RSQ</t>
  </si>
  <si>
    <t>Calibration Calculation</t>
  </si>
  <si>
    <t xml:space="preserve">Current Calibration </t>
  </si>
  <si>
    <t>New Cal.</t>
  </si>
  <si>
    <t>Offset</t>
  </si>
  <si>
    <t>Calculate New Density Values with New Cal.</t>
  </si>
  <si>
    <t>Old Dens</t>
  </si>
  <si>
    <t xml:space="preserve">New Cal. </t>
  </si>
  <si>
    <t>DVT</t>
  </si>
  <si>
    <t xml:space="preserve">Intercept </t>
  </si>
  <si>
    <t>OIL 833</t>
  </si>
  <si>
    <t>New Calibration Verification</t>
  </si>
  <si>
    <t>Temperature</t>
  </si>
  <si>
    <t>D4052</t>
  </si>
  <si>
    <t>Difference</t>
  </si>
  <si>
    <t>&lt;---Should All be 0 therefore the lines overlay eachother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</si>
</sst>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400]h:mm:ss\ AM/PM"/>
    <numFmt numFmtId="165" formatCode="0.000000"/>
    <numFmt numFmtId="166" formatCode="0.0000"/>
    <numFmt numFmtId="167" formatCode="0.0000000"/>
    <numFmt numFmtId="168" formatCode="0.000"/>
    <numFmt numFmtId="169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0" fillId="2" borderId="9" xfId="0" applyFont="1" applyFill="1" applyBorder="1"/>
    <xf numFmtId="0" fontId="0" fillId="2" borderId="10" xfId="0" applyFont="1" applyFill="1" applyBorder="1"/>
    <xf numFmtId="0" fontId="2" fillId="0" borderId="11" xfId="0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2" borderId="14" xfId="0" applyFont="1" applyFill="1" applyBorder="1"/>
    <xf numFmtId="0" fontId="0" fillId="2" borderId="15" xfId="0" applyFont="1" applyFill="1" applyBorder="1"/>
    <xf numFmtId="167" fontId="0" fillId="0" borderId="16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168" fontId="0" fillId="0" borderId="15" xfId="0" applyNumberFormat="1" applyBorder="1"/>
    <xf numFmtId="0" fontId="0" fillId="0" borderId="15" xfId="0" applyBorder="1"/>
    <xf numFmtId="0" fontId="1" fillId="0" borderId="16" xfId="0" applyFont="1" applyBorder="1"/>
    <xf numFmtId="0" fontId="0" fillId="0" borderId="16" xfId="0" applyBorder="1"/>
    <xf numFmtId="0" fontId="1" fillId="0" borderId="16" xfId="0" applyFont="1" applyFill="1" applyBorder="1"/>
    <xf numFmtId="0" fontId="0" fillId="0" borderId="16" xfId="0" applyFill="1" applyBorder="1"/>
    <xf numFmtId="0" fontId="1" fillId="0" borderId="17" xfId="0" applyFont="1" applyBorder="1"/>
    <xf numFmtId="168" fontId="0" fillId="0" borderId="18" xfId="0" applyNumberFormat="1" applyBorder="1"/>
    <xf numFmtId="0" fontId="0" fillId="0" borderId="18" xfId="0" applyBorder="1"/>
    <xf numFmtId="0" fontId="0" fillId="4" borderId="19" xfId="0" applyFill="1" applyBorder="1"/>
    <xf numFmtId="0" fontId="3" fillId="0" borderId="2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/>
    <xf numFmtId="0" fontId="3" fillId="0" borderId="7" xfId="0" applyFont="1" applyBorder="1" applyAlignment="1"/>
    <xf numFmtId="0" fontId="3" fillId="0" borderId="8" xfId="0" applyFont="1" applyBorder="1"/>
    <xf numFmtId="0" fontId="3" fillId="0" borderId="21" xfId="0" applyFont="1" applyBorder="1"/>
    <xf numFmtId="169" fontId="3" fillId="0" borderId="12" xfId="0" applyNumberFormat="1" applyFont="1" applyBorder="1"/>
    <xf numFmtId="0" fontId="3" fillId="0" borderId="17" xfId="0" applyFont="1" applyBorder="1"/>
    <xf numFmtId="0" fontId="3" fillId="0" borderId="22" xfId="0" applyFont="1" applyBorder="1"/>
    <xf numFmtId="169" fontId="3" fillId="0" borderId="19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0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0" xfId="0" applyBorder="1"/>
    <xf numFmtId="0" fontId="4" fillId="0" borderId="14" xfId="0" applyFont="1" applyBorder="1"/>
    <xf numFmtId="0" fontId="4" fillId="0" borderId="15" xfId="0" applyFont="1" applyBorder="1"/>
    <xf numFmtId="169" fontId="2" fillId="0" borderId="11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5" fontId="0" fillId="0" borderId="16" xfId="0" applyNumberFormat="1" applyBorder="1"/>
    <xf numFmtId="0" fontId="2" fillId="0" borderId="0" xfId="0" applyFont="1"/>
    <xf numFmtId="0" fontId="4" fillId="0" borderId="23" xfId="0" applyFont="1" applyBorder="1"/>
    <xf numFmtId="0" fontId="4" fillId="0" borderId="18" xfId="0" applyFont="1" applyBorder="1"/>
    <xf numFmtId="0" fontId="1" fillId="0" borderId="20" xfId="0" applyFont="1" applyBorder="1" applyAlignment="1">
      <alignment horizontal="center"/>
    </xf>
    <xf numFmtId="0" fontId="1" fillId="0" borderId="7" xfId="0" applyFont="1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23" xfId="0" applyBorder="1"/>
    <xf numFmtId="0" fontId="0" fillId="0" borderId="19" xfId="0" applyBorder="1"/>
    <xf numFmtId="167" fontId="0" fillId="0" borderId="15" xfId="0" applyNumberFormat="1" applyBorder="1"/>
    <xf numFmtId="169" fontId="0" fillId="3" borderId="10" xfId="0" applyNumberFormat="1" applyFont="1" applyFill="1" applyBorder="1"/>
    <xf numFmtId="169" fontId="0" fillId="3" borderId="15" xfId="0" applyNumberFormat="1" applyFont="1" applyFill="1" applyBorder="1"/>
    <xf numFmtId="169" fontId="0" fillId="0" borderId="15" xfId="0" applyNumberFormat="1" applyBorder="1"/>
    <xf numFmtId="169" fontId="0" fillId="0" borderId="18" xfId="0" applyNumberFormat="1" applyBorder="1"/>
    <xf numFmtId="14" fontId="5" fillId="0" borderId="0" xfId="0" applyNumberFormat="1" applyFont="1"/>
    <xf numFmtId="164" fontId="5" fillId="0" borderId="0" xfId="0" applyNumberFormat="1" applyFo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0223%201642%20D8-99%20EG0044D_NCOAT3196C%2050_%23M_Calibration%20Summary%20RTF%20Calc%20Gain_Offset_%20w%20Orig%20Coe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0223 1642 D8-99 50 Warm"/>
      <sheetName val="180223 1709 D8-99 50 Warm"/>
      <sheetName val="180223 2318 D8-99 50C 1 Hz"/>
      <sheetName val="180223 2324 D8-99 ICES 60 Warm"/>
      <sheetName val="180224 0649 D8-99 ICES 60 1 Hz"/>
      <sheetName val="180224 0654 D8-99 ICES 70 Warm"/>
      <sheetName val="180224 1412 D8-99 ICES 70 1Hz"/>
      <sheetName val="180224 1416 D8-99 ICES 80 Warm"/>
      <sheetName val="180224 2154 D8-99 ICES 80 1Hz"/>
      <sheetName val="180224 2159 D8-99 ICES 90 Warm"/>
      <sheetName val="180225 0501 D8-99 ICES 90 1Hz"/>
      <sheetName val="ICES Summary Chart"/>
      <sheetName val="180223 1642 ICES Summary"/>
      <sheetName val="ICES 1 Hz chart"/>
      <sheetName val="ICES 1 Hz Summary"/>
      <sheetName val="Table Summary"/>
      <sheetName val="Calibration"/>
      <sheetName val="50"/>
      <sheetName val="60"/>
      <sheetName val="70"/>
      <sheetName val="80"/>
      <sheetName val="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4"/>
      <sheetData sheetId="15">
        <row r="7">
          <cell r="C7">
            <v>49.179147548347117</v>
          </cell>
          <cell r="H7">
            <v>0.85191552138423843</v>
          </cell>
          <cell r="I7">
            <v>48.954354557851261</v>
          </cell>
          <cell r="J7">
            <v>49.403940538842981</v>
          </cell>
          <cell r="L7">
            <v>49.335412333057825</v>
          </cell>
          <cell r="M7">
            <v>49.99286478512397</v>
          </cell>
        </row>
        <row r="8">
          <cell r="C8">
            <v>58.731783617768585</v>
          </cell>
          <cell r="H8">
            <v>0.84575441175659816</v>
          </cell>
          <cell r="I8">
            <v>58.429783433057843</v>
          </cell>
          <cell r="J8">
            <v>59.033783802479327</v>
          </cell>
          <cell r="L8">
            <v>58.97807277355372</v>
          </cell>
          <cell r="M8">
            <v>59.964424518181815</v>
          </cell>
        </row>
        <row r="9">
          <cell r="C9">
            <v>67.134875257024788</v>
          </cell>
          <cell r="H9">
            <v>0.83997303865918582</v>
          </cell>
          <cell r="I9">
            <v>66.53578364297519</v>
          </cell>
          <cell r="J9">
            <v>67.733966871074372</v>
          </cell>
          <cell r="L9">
            <v>67.1262799752066</v>
          </cell>
          <cell r="M9">
            <v>69.952759467768558</v>
          </cell>
        </row>
        <row r="10">
          <cell r="C10">
            <v>76.673639872727264</v>
          </cell>
          <cell r="H10">
            <v>0.83383027789382647</v>
          </cell>
          <cell r="I10">
            <v>76.074705294214866</v>
          </cell>
          <cell r="J10">
            <v>77.272574451239663</v>
          </cell>
          <cell r="L10">
            <v>76.667403795041295</v>
          </cell>
          <cell r="M10">
            <v>79.969100442148743</v>
          </cell>
        </row>
        <row r="11">
          <cell r="C11">
            <v>87.980549625619844</v>
          </cell>
          <cell r="H11">
            <v>0.827303243233936</v>
          </cell>
          <cell r="I11">
            <v>87.138500985123983</v>
          </cell>
          <cell r="J11">
            <v>88.822598266115705</v>
          </cell>
          <cell r="L11">
            <v>88.55381037272727</v>
          </cell>
          <cell r="M11">
            <v>90.071144243801655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F11" sqref="F11"/>
    </sheetView>
  </sheetViews>
  <sheetFormatPr defaultRowHeight="15" x14ac:dyDescent="0.25"/>
  <cols>
    <col min="1" max="1" width="13.7109375" customWidth="1"/>
    <col min="2" max="2" width="15.5703125" customWidth="1"/>
    <col min="3" max="11" width="13.7109375" customWidth="1"/>
    <col min="12" max="12" width="15.85546875" customWidth="1"/>
    <col min="13" max="13" width="13.7109375" customWidth="1"/>
  </cols>
  <sheetData>
    <row r="1" spans="1:13" ht="19.5" thickBot="1" x14ac:dyDescent="0.35">
      <c r="A1" s="68">
        <v>43154</v>
      </c>
      <c r="B1" s="69">
        <v>0.69637990000000005</v>
      </c>
      <c r="C1" s="70">
        <v>833</v>
      </c>
      <c r="D1" s="71" t="s">
        <v>0</v>
      </c>
      <c r="E1" s="70"/>
      <c r="F1" s="72" t="s">
        <v>1</v>
      </c>
      <c r="G1" s="1"/>
      <c r="H1" s="1"/>
      <c r="I1" s="1"/>
      <c r="J1" s="1"/>
      <c r="K1" s="1"/>
      <c r="L1" s="1"/>
      <c r="M1" s="2"/>
    </row>
    <row r="2" spans="1:13" ht="15.75" thickBot="1" x14ac:dyDescent="0.3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6" t="s">
        <v>13</v>
      </c>
      <c r="M2" s="7"/>
    </row>
    <row r="3" spans="1:13" ht="19.5" thickBot="1" x14ac:dyDescent="0.35">
      <c r="A3" s="8">
        <v>30</v>
      </c>
      <c r="B3" s="9"/>
      <c r="C3" s="10"/>
      <c r="D3" s="10"/>
      <c r="E3" s="10"/>
      <c r="F3" s="10"/>
      <c r="G3" s="10"/>
      <c r="H3" s="10"/>
      <c r="I3" s="10"/>
      <c r="J3" s="64">
        <f>K3*SLOPE($H$5:$H$9,$D$5:$D$9)+INTERCEPT($H$5:$H$9,$D$5:$D$9)</f>
        <v>0.86399742715025551</v>
      </c>
      <c r="K3" s="11">
        <v>30</v>
      </c>
      <c r="L3" s="12">
        <v>0.86499999999999999</v>
      </c>
      <c r="M3" s="13" t="s">
        <v>14</v>
      </c>
    </row>
    <row r="4" spans="1:13" ht="19.5" thickBot="1" x14ac:dyDescent="0.35">
      <c r="A4" s="14">
        <v>40</v>
      </c>
      <c r="B4" s="15"/>
      <c r="C4" s="16"/>
      <c r="D4" s="16"/>
      <c r="E4" s="16"/>
      <c r="F4" s="16"/>
      <c r="G4" s="16"/>
      <c r="H4" s="16"/>
      <c r="I4" s="16"/>
      <c r="J4" s="65">
        <f>K4*SLOPE($H$5:$H$9,$D$5:$D$9)+INTERCEPT($H$5:$H$9,$D$5:$D$9)</f>
        <v>0.85760783065950708</v>
      </c>
      <c r="K4" s="11">
        <v>40</v>
      </c>
      <c r="L4" s="12">
        <v>0.85880000000000001</v>
      </c>
      <c r="M4" s="17">
        <f>SLOPE(L3:L9,K3:K9)</f>
        <v>-6.2214285714285757E-4</v>
      </c>
    </row>
    <row r="5" spans="1:13" ht="19.5" thickBot="1" x14ac:dyDescent="0.35">
      <c r="A5" s="14">
        <v>50</v>
      </c>
      <c r="B5" s="18">
        <f>'[1]Table Summary'!$M$7</f>
        <v>49.99286478512397</v>
      </c>
      <c r="C5" s="19">
        <f>'[1]Table Summary'!$L$7</f>
        <v>49.335412333057825</v>
      </c>
      <c r="D5" s="19">
        <f>'[1]Table Summary'!$C$7</f>
        <v>49.179147548347117</v>
      </c>
      <c r="E5" s="19">
        <f>'[1]Table Summary'!$I$7</f>
        <v>48.954354557851261</v>
      </c>
      <c r="F5" s="19">
        <f>'[1]Table Summary'!$J$7</f>
        <v>49.403940538842981</v>
      </c>
      <c r="G5" s="20">
        <f>E5-F5</f>
        <v>-0.44958598099172065</v>
      </c>
      <c r="H5" s="63">
        <f>'[1]Table Summary'!$H$7</f>
        <v>0.85191552138423843</v>
      </c>
      <c r="I5" s="21"/>
      <c r="J5" s="66">
        <f>K5*SLOPE($H$5:$H$9,$D$5:$D$9)+INTERCEPT($H$5:$H$9,$D$5:$D$9)</f>
        <v>0.85121823416875864</v>
      </c>
      <c r="K5" s="11">
        <v>50</v>
      </c>
      <c r="L5" s="12">
        <v>0.85260000000000002</v>
      </c>
      <c r="M5" s="22" t="s">
        <v>15</v>
      </c>
    </row>
    <row r="6" spans="1:13" ht="19.5" thickBot="1" x14ac:dyDescent="0.35">
      <c r="A6" s="14">
        <v>60</v>
      </c>
      <c r="B6" s="18">
        <f>'[1]Table Summary'!$M$8</f>
        <v>59.964424518181815</v>
      </c>
      <c r="C6" s="19">
        <f>'[1]Table Summary'!$L$8</f>
        <v>58.97807277355372</v>
      </c>
      <c r="D6" s="19">
        <f>'[1]Table Summary'!$C$8</f>
        <v>58.731783617768585</v>
      </c>
      <c r="E6" s="19">
        <f>'[1]Table Summary'!$I$8</f>
        <v>58.429783433057843</v>
      </c>
      <c r="F6" s="19">
        <f>'[1]Table Summary'!$J$8</f>
        <v>59.033783802479327</v>
      </c>
      <c r="G6" s="20">
        <f>E6-F6</f>
        <v>-0.60400036942148461</v>
      </c>
      <c r="H6" s="63">
        <f>'[1]Table Summary'!$H$8</f>
        <v>0.84575441175659816</v>
      </c>
      <c r="I6" s="21"/>
      <c r="J6" s="66">
        <f t="shared" ref="J6:J9" si="0">K6*SLOPE($H$5:$H$9,$D$5:$D$9)+INTERCEPT($H$5:$H$9,$D$5:$D$9)</f>
        <v>0.8448286376780102</v>
      </c>
      <c r="K6" s="11">
        <v>60</v>
      </c>
      <c r="L6" s="12">
        <v>0.84640000000000004</v>
      </c>
      <c r="M6" s="23">
        <f>INTERCEPT(L3:L9,K3:K9)</f>
        <v>0.88368571428571441</v>
      </c>
    </row>
    <row r="7" spans="1:13" ht="19.5" thickBot="1" x14ac:dyDescent="0.35">
      <c r="A7" s="14">
        <v>70</v>
      </c>
      <c r="B7" s="18">
        <f>'[1]Table Summary'!$M$9</f>
        <v>69.952759467768558</v>
      </c>
      <c r="C7" s="19">
        <f>'[1]Table Summary'!$L$9</f>
        <v>67.1262799752066</v>
      </c>
      <c r="D7" s="19">
        <f>'[1]Table Summary'!$C$9</f>
        <v>67.134875257024788</v>
      </c>
      <c r="E7" s="19">
        <f>'[1]Table Summary'!$I$9</f>
        <v>66.53578364297519</v>
      </c>
      <c r="F7" s="19">
        <f>'[1]Table Summary'!$J$9</f>
        <v>67.733966871074372</v>
      </c>
      <c r="G7" s="20">
        <f>E7-F7</f>
        <v>-1.1981832280991824</v>
      </c>
      <c r="H7" s="63">
        <f>'[1]Table Summary'!$H$9</f>
        <v>0.83997303865918582</v>
      </c>
      <c r="I7" s="21"/>
      <c r="J7" s="66">
        <f t="shared" si="0"/>
        <v>0.83843904118726176</v>
      </c>
      <c r="K7" s="11">
        <v>70</v>
      </c>
      <c r="L7" s="12">
        <v>0.84009999999999996</v>
      </c>
      <c r="M7" s="24" t="s">
        <v>16</v>
      </c>
    </row>
    <row r="8" spans="1:13" ht="19.5" thickBot="1" x14ac:dyDescent="0.35">
      <c r="A8" s="14">
        <v>80</v>
      </c>
      <c r="B8" s="18">
        <f>'[1]Table Summary'!$M$10</f>
        <v>79.969100442148743</v>
      </c>
      <c r="C8" s="19">
        <f>'[1]Table Summary'!$L$10</f>
        <v>76.667403795041295</v>
      </c>
      <c r="D8" s="19">
        <f>'[1]Table Summary'!$C$10</f>
        <v>76.673639872727264</v>
      </c>
      <c r="E8" s="19">
        <f>'[1]Table Summary'!$I$10</f>
        <v>76.074705294214866</v>
      </c>
      <c r="F8" s="19">
        <f>'[1]Table Summary'!$J$10</f>
        <v>77.272574451239663</v>
      </c>
      <c r="G8" s="20">
        <f>E8-F8</f>
        <v>-1.1978691570247975</v>
      </c>
      <c r="H8" s="63">
        <f>'[1]Table Summary'!$H$10</f>
        <v>0.83383027789382647</v>
      </c>
      <c r="I8" s="21"/>
      <c r="J8" s="66">
        <f t="shared" si="0"/>
        <v>0.83204944469651332</v>
      </c>
      <c r="K8" s="11">
        <v>80</v>
      </c>
      <c r="L8" s="12">
        <v>0.83389999999999997</v>
      </c>
      <c r="M8" s="25">
        <f>RSQ(L3:L9,K3:K9)</f>
        <v>0.99999604557605404</v>
      </c>
    </row>
    <row r="9" spans="1:13" ht="19.5" thickBot="1" x14ac:dyDescent="0.35">
      <c r="A9" s="26">
        <v>90</v>
      </c>
      <c r="B9" s="18">
        <f>'[1]Table Summary'!$M$11</f>
        <v>90.071144243801655</v>
      </c>
      <c r="C9" s="19">
        <f>'[1]Table Summary'!$L$11</f>
        <v>88.55381037272727</v>
      </c>
      <c r="D9" s="19">
        <f>'[1]Table Summary'!$C$11</f>
        <v>87.980549625619844</v>
      </c>
      <c r="E9" s="19">
        <f>'[1]Table Summary'!$I$11</f>
        <v>87.138500985123983</v>
      </c>
      <c r="F9" s="19">
        <f>'[1]Table Summary'!$J$11</f>
        <v>88.822598266115705</v>
      </c>
      <c r="G9" s="27">
        <f>E9-F9</f>
        <v>-1.6840972809917218</v>
      </c>
      <c r="H9" s="63">
        <f>'[1]Table Summary'!$H$11</f>
        <v>0.827303243233936</v>
      </c>
      <c r="I9" s="28"/>
      <c r="J9" s="67">
        <f t="shared" si="0"/>
        <v>0.82565984820576477</v>
      </c>
      <c r="K9" s="11">
        <v>90</v>
      </c>
      <c r="L9" s="12">
        <v>0.82769999999999999</v>
      </c>
      <c r="M9" s="29"/>
    </row>
    <row r="10" spans="1:13" ht="15.75" thickBot="1" x14ac:dyDescent="0.3"/>
    <row r="11" spans="1:13" ht="21.75" thickBot="1" x14ac:dyDescent="0.4">
      <c r="A11" s="30" t="s">
        <v>17</v>
      </c>
      <c r="B11" s="31"/>
      <c r="C11" s="32"/>
      <c r="D11" s="33"/>
    </row>
    <row r="12" spans="1:13" ht="21.75" thickBot="1" x14ac:dyDescent="0.4">
      <c r="A12" s="30" t="s">
        <v>18</v>
      </c>
      <c r="B12" s="31"/>
      <c r="C12" s="34" t="s">
        <v>19</v>
      </c>
      <c r="D12" s="33"/>
      <c r="K12" s="12">
        <v>0.86499999999999999</v>
      </c>
      <c r="L12" s="11">
        <v>30</v>
      </c>
    </row>
    <row r="13" spans="1:13" ht="21.75" thickBot="1" x14ac:dyDescent="0.4">
      <c r="A13" s="35" t="s">
        <v>14</v>
      </c>
      <c r="B13" s="36">
        <v>1</v>
      </c>
      <c r="C13" s="37">
        <f>SLOPE($L$3:$L$9,($J$3:$J$9-$B$14)/$B$13)</f>
        <v>0.97368097976713153</v>
      </c>
      <c r="K13" s="12">
        <v>0.85880000000000001</v>
      </c>
      <c r="L13" s="11">
        <v>40</v>
      </c>
    </row>
    <row r="14" spans="1:13" ht="21.75" thickBot="1" x14ac:dyDescent="0.4">
      <c r="A14" s="38" t="s">
        <v>20</v>
      </c>
      <c r="B14" s="39">
        <v>0</v>
      </c>
      <c r="C14" s="40">
        <f>INTERCEPT($L$3:$L$9,($J$3:$J$9-$B$14)/$B$13)</f>
        <v>2.3763567187486845E-2</v>
      </c>
      <c r="K14" s="12">
        <v>0.85260000000000002</v>
      </c>
      <c r="L14" s="11">
        <v>50</v>
      </c>
    </row>
    <row r="15" spans="1:13" ht="19.5" thickBot="1" x14ac:dyDescent="0.35">
      <c r="K15" s="12">
        <v>0.84640000000000004</v>
      </c>
      <c r="L15" s="11">
        <v>60</v>
      </c>
    </row>
    <row r="16" spans="1:13" ht="19.5" thickBot="1" x14ac:dyDescent="0.35">
      <c r="A16" s="41" t="s">
        <v>21</v>
      </c>
      <c r="B16" s="42"/>
      <c r="C16" s="42"/>
      <c r="D16" s="43"/>
      <c r="K16" s="12">
        <v>0.84009999999999996</v>
      </c>
      <c r="L16" s="11">
        <v>70</v>
      </c>
    </row>
    <row r="17" spans="1:12" ht="19.5" thickBot="1" x14ac:dyDescent="0.35">
      <c r="A17" s="44" t="s">
        <v>5</v>
      </c>
      <c r="B17" s="5" t="s">
        <v>22</v>
      </c>
      <c r="C17" s="6" t="s">
        <v>23</v>
      </c>
      <c r="D17" s="7"/>
      <c r="K17" s="12">
        <v>0.83389999999999997</v>
      </c>
      <c r="L17" s="11">
        <v>80</v>
      </c>
    </row>
    <row r="18" spans="1:12" ht="19.5" thickBot="1" x14ac:dyDescent="0.35">
      <c r="A18" s="45">
        <f>D5</f>
        <v>49.179147548347117</v>
      </c>
      <c r="B18" s="46">
        <f>H5</f>
        <v>0.85191552138423843</v>
      </c>
      <c r="C18" s="46">
        <f>(B18-$B$14)/$B$13</f>
        <v>0.85191552138423843</v>
      </c>
      <c r="D18" s="47">
        <f>C18*$C$13+$C$14</f>
        <v>0.85325750672771883</v>
      </c>
      <c r="E18" s="13" t="s">
        <v>14</v>
      </c>
      <c r="K18" s="12">
        <v>0.82769999999999999</v>
      </c>
      <c r="L18" s="11">
        <v>90</v>
      </c>
    </row>
    <row r="19" spans="1:12" ht="19.5" thickBot="1" x14ac:dyDescent="0.35">
      <c r="A19" s="48">
        <f t="shared" ref="A19:A22" si="1">D6</f>
        <v>58.731783617768585</v>
      </c>
      <c r="B19" s="49">
        <f t="shared" ref="B19:B22" si="2">H6</f>
        <v>0.84575441175659816</v>
      </c>
      <c r="C19" s="49">
        <f>(B19-$B$14)/$B$13</f>
        <v>0.84575441175659816</v>
      </c>
      <c r="D19" s="21">
        <f t="shared" ref="D19:D22" si="3">C19*$C$13+$C$14</f>
        <v>0.84725855146902529</v>
      </c>
      <c r="E19" s="17">
        <f>SLOPE(D18:D22,A18:A22)</f>
        <v>-6.221428571428593E-4</v>
      </c>
      <c r="K19" s="11" t="s">
        <v>15</v>
      </c>
      <c r="L19" s="11" t="s">
        <v>24</v>
      </c>
    </row>
    <row r="20" spans="1:12" ht="19.5" thickBot="1" x14ac:dyDescent="0.35">
      <c r="A20" s="48">
        <f t="shared" si="1"/>
        <v>67.134875257024788</v>
      </c>
      <c r="B20" s="49">
        <f t="shared" si="2"/>
        <v>0.83997303865918582</v>
      </c>
      <c r="C20" s="49">
        <f t="shared" ref="C20:C22" si="4">(B20-$B$14)/$B$13</f>
        <v>0.83997303865918582</v>
      </c>
      <c r="D20" s="21">
        <f t="shared" si="3"/>
        <v>0.8416293384471375</v>
      </c>
      <c r="E20" s="22" t="s">
        <v>25</v>
      </c>
      <c r="K20" s="50">
        <v>0.88368571428571441</v>
      </c>
      <c r="L20" s="51">
        <v>-6.2214285714285757E-4</v>
      </c>
    </row>
    <row r="21" spans="1:12" ht="18.75" x14ac:dyDescent="0.3">
      <c r="A21" s="48">
        <f t="shared" si="1"/>
        <v>76.673639872727264</v>
      </c>
      <c r="B21" s="49">
        <f t="shared" si="2"/>
        <v>0.83383027789382647</v>
      </c>
      <c r="C21" s="49">
        <f t="shared" si="4"/>
        <v>0.83383027789382647</v>
      </c>
      <c r="D21" s="21">
        <f t="shared" si="3"/>
        <v>0.83564824912664737</v>
      </c>
      <c r="E21" s="52">
        <f>INTERCEPT(D18:D22,A18:A22)</f>
        <v>0.88368571428571452</v>
      </c>
      <c r="K21" s="53" t="s">
        <v>26</v>
      </c>
    </row>
    <row r="22" spans="1:12" ht="15.75" thickBot="1" x14ac:dyDescent="0.3">
      <c r="A22" s="54">
        <f t="shared" si="1"/>
        <v>87.980549625619844</v>
      </c>
      <c r="B22" s="55">
        <f t="shared" si="2"/>
        <v>0.827303243233936</v>
      </c>
      <c r="C22" s="55">
        <f t="shared" si="4"/>
        <v>0.827303243233936</v>
      </c>
      <c r="D22" s="28">
        <f t="shared" si="3"/>
        <v>0.82929299962403114</v>
      </c>
      <c r="E22" s="29"/>
    </row>
    <row r="23" spans="1:12" ht="15.75" thickBot="1" x14ac:dyDescent="0.3"/>
    <row r="24" spans="1:12" ht="15.75" thickBot="1" x14ac:dyDescent="0.3">
      <c r="A24" s="56" t="s">
        <v>27</v>
      </c>
      <c r="B24" s="6"/>
      <c r="C24" s="6"/>
      <c r="D24" s="7"/>
    </row>
    <row r="25" spans="1:12" ht="15.75" thickBot="1" x14ac:dyDescent="0.3">
      <c r="A25" s="44" t="s">
        <v>28</v>
      </c>
      <c r="B25" s="5" t="s">
        <v>29</v>
      </c>
      <c r="C25" s="5" t="s">
        <v>19</v>
      </c>
      <c r="D25" s="57" t="s">
        <v>30</v>
      </c>
    </row>
    <row r="26" spans="1:12" x14ac:dyDescent="0.25">
      <c r="A26" s="58">
        <v>30</v>
      </c>
      <c r="B26" s="47">
        <f>A26*$M$4+$M$6</f>
        <v>0.86502142857142872</v>
      </c>
      <c r="C26" s="47">
        <f>A26*$E$19+$E$21</f>
        <v>0.86502142857142872</v>
      </c>
      <c r="D26" s="59">
        <f>B26-C26</f>
        <v>0</v>
      </c>
      <c r="E26" t="s">
        <v>31</v>
      </c>
    </row>
    <row r="27" spans="1:12" x14ac:dyDescent="0.25">
      <c r="A27" s="60">
        <v>40</v>
      </c>
      <c r="B27" s="21">
        <f t="shared" ref="B27:B32" si="5">A27*$M$4+$M$6</f>
        <v>0.85880000000000012</v>
      </c>
      <c r="C27" s="21">
        <f t="shared" ref="C27:C32" si="6">A27*$E$19+$E$21</f>
        <v>0.85880000000000012</v>
      </c>
      <c r="D27" s="23">
        <f>B27-C27</f>
        <v>0</v>
      </c>
    </row>
    <row r="28" spans="1:12" x14ac:dyDescent="0.25">
      <c r="A28" s="60">
        <v>50</v>
      </c>
      <c r="B28" s="21">
        <f t="shared" si="5"/>
        <v>0.85257857142857152</v>
      </c>
      <c r="C28" s="21">
        <f t="shared" si="6"/>
        <v>0.85257857142857152</v>
      </c>
      <c r="D28" s="23">
        <f t="shared" ref="D28:D32" si="7">B28-C28</f>
        <v>0</v>
      </c>
    </row>
    <row r="29" spans="1:12" x14ac:dyDescent="0.25">
      <c r="A29" s="60">
        <v>60</v>
      </c>
      <c r="B29" s="21">
        <f t="shared" si="5"/>
        <v>0.84635714285714292</v>
      </c>
      <c r="C29" s="21">
        <f t="shared" si="6"/>
        <v>0.84635714285714292</v>
      </c>
      <c r="D29" s="23">
        <f t="shared" si="7"/>
        <v>0</v>
      </c>
    </row>
    <row r="30" spans="1:12" x14ac:dyDescent="0.25">
      <c r="A30" s="60">
        <v>70</v>
      </c>
      <c r="B30" s="21">
        <f t="shared" si="5"/>
        <v>0.84013571428571443</v>
      </c>
      <c r="C30" s="21">
        <f t="shared" si="6"/>
        <v>0.84013571428571432</v>
      </c>
      <c r="D30" s="23">
        <f t="shared" si="7"/>
        <v>0</v>
      </c>
    </row>
    <row r="31" spans="1:12" x14ac:dyDescent="0.25">
      <c r="A31" s="60">
        <v>80</v>
      </c>
      <c r="B31" s="21">
        <f t="shared" si="5"/>
        <v>0.83391428571428583</v>
      </c>
      <c r="C31" s="21">
        <f t="shared" si="6"/>
        <v>0.83391428571428583</v>
      </c>
      <c r="D31" s="23">
        <f t="shared" si="7"/>
        <v>0</v>
      </c>
    </row>
    <row r="32" spans="1:12" ht="15.75" thickBot="1" x14ac:dyDescent="0.3">
      <c r="A32" s="61">
        <v>90</v>
      </c>
      <c r="B32" s="28">
        <f t="shared" si="5"/>
        <v>0.82769285714285723</v>
      </c>
      <c r="C32" s="28">
        <f t="shared" si="6"/>
        <v>0.82769285714285723</v>
      </c>
      <c r="D32" s="62">
        <f t="shared" si="7"/>
        <v>0</v>
      </c>
    </row>
  </sheetData>
  <mergeCells count="6">
    <mergeCell ref="L2:M2"/>
    <mergeCell ref="A11:C11"/>
    <mergeCell ref="A12:B12"/>
    <mergeCell ref="A16:D16"/>
    <mergeCell ref="C17:D17"/>
    <mergeCell ref="A24:D24"/>
  </mergeCells>
  <pageMargins left="0.7" right="0.7" top="0.75" bottom="0.75" header="0.3" footer="0.3"/>
  <pageSetup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Griffin  Intertek</dc:creator>
  <cp:lastModifiedBy>Timothy Griffin  Intertek</cp:lastModifiedBy>
  <cp:lastPrinted>2018-08-17T15:02:24Z</cp:lastPrinted>
  <dcterms:created xsi:type="dcterms:W3CDTF">2018-08-17T14:58:56Z</dcterms:created>
  <dcterms:modified xsi:type="dcterms:W3CDTF">2018-08-17T15:05:15Z</dcterms:modified>
</cp:coreProperties>
</file>