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65" windowHeight="8385" activeTab="0"/>
  </bookViews>
  <sheets>
    <sheet name="Table of weight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<sst xmlns="http://schemas.openxmlformats.org/spreadsheetml/2006/main" count="24" uniqueCount="24">
  <si>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TEOST MHT Catalyst and Oil Weights</t>
  </si>
  <si>
    <t>Refer to the most current catalyst label for valid weights</t>
  </si>
  <si>
    <t>Catalyst weight  in g</t>
  </si>
  <si>
    <t>+ / - 0.0003 g</t>
  </si>
  <si>
    <t xml:space="preserve">NOTE: </t>
  </si>
  <si>
    <t>+ / - 0.01 g</t>
  </si>
  <si>
    <t xml:space="preserve">The weights below may not be valid for a new batch of catalyst </t>
  </si>
  <si>
    <t>Target:</t>
  </si>
  <si>
    <t>Oil Sample Target weight in g</t>
  </si>
  <si>
    <t>Oil Weight Range:</t>
  </si>
  <si>
    <t>Minimum ratio</t>
  </si>
  <si>
    <t>Maximum ratio</t>
  </si>
  <si>
    <t>Target weight</t>
  </si>
  <si>
    <t>Weigh in catalyst first.</t>
  </si>
  <si>
    <t>Minimum Oil Sample  weight in g</t>
  </si>
  <si>
    <t>Maximum Oil Sample  weight in g</t>
  </si>
  <si>
    <t xml:space="preserve">Target ratio:      g catalyst/g oil </t>
  </si>
  <si>
    <t>Tolerance</t>
  </si>
  <si>
    <t>Catalyst :</t>
  </si>
  <si>
    <t xml:space="preserve">Oil : </t>
  </si>
  <si>
    <t>Ratio:</t>
  </si>
  <si>
    <t>=(g catalyst/certificate target catalyst to sample ratio) +/- 0.01</t>
  </si>
  <si>
    <t>Range, g</t>
  </si>
  <si>
    <t>Enter a new catalyst certificate target ratio in the yellow cell with red font (cell 11B) to update table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</si>
</sst>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.0000"/>
    <numFmt numFmtId="167" formatCode="0.000"/>
    <numFmt numFmtId="168" formatCode=".00000"/>
    <numFmt numFmtId="169" formatCode=".0000_);[Red]\(.0000\)"/>
    <numFmt numFmtId="170" formatCode=".0"/>
    <numFmt numFmtId="171" formatCode="0.0000_);[Red]\(.0000\)"/>
    <numFmt numFmtId="172" formatCode="0.0000_);[Red]\(0.0000\)"/>
    <numFmt numFmtId="173" formatCode="General_)"/>
    <numFmt numFmtId="174" formatCode="mm/dd/yy_)"/>
    <numFmt numFmtId="175" formatCode="0.0_)"/>
    <numFmt numFmtId="176" formatCode="0.00_)"/>
    <numFmt numFmtId="177" formatCode="0.0000_)"/>
    <numFmt numFmtId="178" formatCode="0_)"/>
    <numFmt numFmtId="179" formatCode="0.00000"/>
    <numFmt numFmtId="180" formatCode="0.0%"/>
    <numFmt numFmtId="181" formatCode="0.000%"/>
    <numFmt numFmtId="182" formatCode="0.000000"/>
    <numFmt numFmtId="183" formatCode="0.0000000"/>
    <numFmt numFmtId="184" formatCode="mm/dd/yy"/>
    <numFmt numFmtId="185" formatCode="0.00000000"/>
    <numFmt numFmtId="186" formatCode="yyyymmdd"/>
    <numFmt numFmtId="187" formatCode="mmmm\ d\,\ yyyy"/>
    <numFmt numFmtId="188" formatCode="0."/>
    <numFmt numFmtId="189" formatCode="&quot;7.&quot;0"/>
    <numFmt numFmtId="190" formatCode="#"/>
    <numFmt numFmtId="191" formatCode="m"/>
    <numFmt numFmtId="192" formatCode="\-d\-"/>
    <numFmt numFmtId="193" formatCode="yy"/>
    <numFmt numFmtId="194" formatCode="00"/>
    <numFmt numFmtId="195" formatCode="###.00"/>
    <numFmt numFmtId="196" formatCode="###.0"/>
    <numFmt numFmtId="197" formatCode="###.000"/>
    <numFmt numFmtId="198" formatCode="General&quot;°&quot;"/>
    <numFmt numFmtId="199" formatCode="###"/>
    <numFmt numFmtId="200" formatCode="\:mm"/>
    <numFmt numFmtId="201" formatCode="\ "/>
    <numFmt numFmtId="202" formatCode=".00"/>
    <numFmt numFmtId="203" formatCode="#0.00"/>
    <numFmt numFmtId="204" formatCode="#0.0000"/>
    <numFmt numFmtId="205" formatCode="##0.0"/>
    <numFmt numFmtId="206" formatCode="##0.00"/>
    <numFmt numFmtId="207" formatCode="##0"/>
    <numFmt numFmtId="208" formatCode="000000"/>
    <numFmt numFmtId="209" formatCode="####"/>
    <numFmt numFmtId="210" formatCode="&quot;1.&quot;0"/>
    <numFmt numFmtId="211" formatCode="&quot;2.&quot;0"/>
    <numFmt numFmtId="212" formatCode="&quot;3.&quot;0"/>
    <numFmt numFmtId="213" formatCode="&quot;4.&quot;0"/>
    <numFmt numFmtId="214" formatCode="&quot;5.&quot;0"/>
    <numFmt numFmtId="215" formatCode="&quot;6.&quot;0"/>
    <numFmt numFmtId="216" formatCode="0.00000000000"/>
  </numFmts>
  <fonts count="21">
    <font>
      <sz val="10"/>
      <name val="Arial"/>
      <family val="0"/>
    </font>
    <font>
      <sz val="10"/>
      <name val="Tms Rmn"/>
      <family val="0"/>
    </font>
    <font>
      <sz val="10"/>
      <name val="Geneva"/>
      <family val="0"/>
    </font>
    <font>
      <b/>
      <sz val="10"/>
      <name val="Geneva"/>
      <family val="0"/>
    </font>
    <font>
      <b/>
      <sz val="10"/>
      <name val="Helv"/>
      <family val="0"/>
    </font>
    <font>
      <sz val="8"/>
      <name val="Geneva"/>
      <family val="0"/>
    </font>
    <font>
      <sz val="14"/>
      <name val="Tms Rmn"/>
      <family val="0"/>
    </font>
    <font>
      <b/>
      <sz val="9"/>
      <name val="Geneva"/>
      <family val="0"/>
    </font>
    <font>
      <u val="single"/>
      <sz val="10"/>
      <color indexed="36"/>
      <name val="Geneva"/>
      <family val="0"/>
    </font>
    <font>
      <b/>
      <sz val="9"/>
      <name val="Tms Rmn"/>
      <family val="0"/>
    </font>
    <font>
      <u val="single"/>
      <sz val="10"/>
      <color indexed="12"/>
      <name val="Geneva"/>
      <family val="0"/>
    </font>
    <font>
      <b/>
      <i/>
      <sz val="12"/>
      <name val="Helv"/>
      <family val="0"/>
    </font>
    <font>
      <b/>
      <sz val="12"/>
      <name val="Geneva"/>
      <family val="0"/>
    </font>
    <font>
      <i/>
      <sz val="8"/>
      <name val="Geneva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3" fillId="0" borderId="0">
      <alignment horizontal="righ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>
      <alignment horizontal="centerContinuous" vertical="center"/>
      <protection/>
    </xf>
    <xf numFmtId="0" fontId="3" fillId="0" borderId="1">
      <alignment/>
      <protection/>
    </xf>
    <xf numFmtId="190" fontId="6" fillId="0" borderId="3" applyNumberFormat="0">
      <alignment horizontal="centerContinuous"/>
      <protection/>
    </xf>
    <xf numFmtId="0" fontId="7" fillId="0" borderId="1">
      <alignment horizontal="center" vertical="center"/>
      <protection/>
    </xf>
    <xf numFmtId="0" fontId="8" fillId="0" borderId="0" applyNumberFormat="0" applyFill="0" applyBorder="0" applyAlignment="0" applyProtection="0"/>
    <xf numFmtId="1" fontId="9" fillId="0" borderId="1">
      <alignment horizontal="center" vertical="center"/>
      <protection/>
    </xf>
    <xf numFmtId="2" fontId="9" fillId="0" borderId="1">
      <alignment horizontal="center" vertical="center"/>
      <protection/>
    </xf>
    <xf numFmtId="1" fontId="4" fillId="0" borderId="1">
      <alignment horizontal="center" vertical="center"/>
      <protection/>
    </xf>
    <xf numFmtId="0" fontId="10" fillId="0" borderId="0" applyNumberFormat="0" applyFill="0" applyBorder="0" applyAlignment="0" applyProtection="0"/>
    <xf numFmtId="195" fontId="1" fillId="2" borderId="0">
      <alignment horizontal="right"/>
      <protection/>
    </xf>
    <xf numFmtId="195" fontId="1" fillId="2" borderId="3">
      <alignment horizontal="right"/>
      <protection/>
    </xf>
    <xf numFmtId="195" fontId="1" fillId="3" borderId="4">
      <alignment horizontal="right"/>
      <protection/>
    </xf>
    <xf numFmtId="195" fontId="1" fillId="3" borderId="5">
      <alignment horizontal="right"/>
      <protection/>
    </xf>
    <xf numFmtId="195" fontId="1" fillId="3" borderId="4">
      <alignment horizontal="right"/>
      <protection/>
    </xf>
    <xf numFmtId="195" fontId="1" fillId="2" borderId="4">
      <alignment horizontal="right"/>
      <protection/>
    </xf>
    <xf numFmtId="195" fontId="1" fillId="3" borderId="5">
      <alignment horizontal="right"/>
      <protection/>
    </xf>
    <xf numFmtId="195" fontId="1" fillId="3" borderId="6">
      <alignment horizontal="right"/>
      <protection/>
    </xf>
    <xf numFmtId="195" fontId="1" fillId="3" borderId="0">
      <alignment horizontal="right"/>
      <protection/>
    </xf>
    <xf numFmtId="0" fontId="2" fillId="0" borderId="0">
      <alignment/>
      <protection/>
    </xf>
    <xf numFmtId="0" fontId="3" fillId="4" borderId="1">
      <alignment horizontal="center" vertical="center"/>
      <protection/>
    </xf>
    <xf numFmtId="0" fontId="2" fillId="1" borderId="1">
      <alignment/>
      <protection/>
    </xf>
    <xf numFmtId="0" fontId="2" fillId="0" borderId="1">
      <alignment horizontal="center" textRotation="90"/>
      <protection/>
    </xf>
    <xf numFmtId="9" fontId="0" fillId="0" borderId="0" applyFont="0" applyFill="0" applyBorder="0" applyAlignment="0" applyProtection="0"/>
    <xf numFmtId="0" fontId="11" fillId="0" borderId="3">
      <alignment horizontal="centerContinuous"/>
      <protection locked="0"/>
    </xf>
    <xf numFmtId="0" fontId="11" fillId="0" borderId="3">
      <alignment horizontal="centerContinuous"/>
      <protection/>
    </xf>
    <xf numFmtId="0" fontId="11" fillId="0" borderId="3">
      <alignment horizontal="centerContinuous"/>
      <protection/>
    </xf>
    <xf numFmtId="0" fontId="11" fillId="0" borderId="3">
      <alignment horizontal="centerContinuous"/>
      <protection locked="0"/>
    </xf>
    <xf numFmtId="0" fontId="11" fillId="0" borderId="3">
      <alignment horizontal="centerContinuous"/>
      <protection/>
    </xf>
    <xf numFmtId="0" fontId="3" fillId="0" borderId="1">
      <alignment horizontal="center" vertical="center"/>
      <protection/>
    </xf>
    <xf numFmtId="0" fontId="12" fillId="0" borderId="1">
      <alignment horizontal="center" vertical="center"/>
      <protection/>
    </xf>
    <xf numFmtId="0" fontId="2" fillId="0" borderId="1">
      <alignment horizontal="center" vertical="center"/>
      <protection/>
    </xf>
    <xf numFmtId="0" fontId="3" fillId="0" borderId="1">
      <alignment horizontal="center" vertical="center"/>
      <protection/>
    </xf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3" fillId="0" borderId="0" xfId="39" applyFont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179" fontId="15" fillId="0" borderId="1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164" fontId="17" fillId="5" borderId="1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 quotePrefix="1">
      <alignment/>
    </xf>
    <xf numFmtId="164" fontId="18" fillId="0" borderId="0" xfId="0" applyNumberFormat="1" applyFont="1" applyAlignment="1">
      <alignment/>
    </xf>
    <xf numFmtId="179" fontId="18" fillId="0" borderId="0" xfId="0" applyNumberFormat="1" applyFont="1" applyAlignment="1">
      <alignment/>
    </xf>
    <xf numFmtId="0" fontId="19" fillId="6" borderId="0" xfId="0" applyFont="1" applyFill="1" applyAlignment="1">
      <alignment horizontal="left"/>
    </xf>
    <xf numFmtId="164" fontId="16" fillId="0" borderId="0" xfId="0" applyNumberFormat="1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</cellXfs>
  <cellStyles count="39">
    <cellStyle name="Normal" xfId="0"/>
    <cellStyle name="CELL" xfId="15"/>
    <cellStyle name="CHECK OFF NOTE" xfId="16"/>
    <cellStyle name="Comma" xfId="17"/>
    <cellStyle name="Comma [0]" xfId="18"/>
    <cellStyle name="Currency" xfId="19"/>
    <cellStyle name="Currency [0]" xfId="20"/>
    <cellStyle name="CYCLES" xfId="21"/>
    <cellStyle name="DATA" xfId="22"/>
    <cellStyle name="DATA FORMAT" xfId="23"/>
    <cellStyle name="EVENT/SUBEVENT" xfId="24"/>
    <cellStyle name="Followed Hyperlink" xfId="25"/>
    <cellStyle name="HOURS" xfId="26"/>
    <cellStyle name="HOURS, STG2" xfId="27"/>
    <cellStyle name="HOURS_080045" xfId="28"/>
    <cellStyle name="Hyperlink" xfId="29"/>
    <cellStyle name="NO DATA" xfId="30"/>
    <cellStyle name="NO DATA LBDR" xfId="31"/>
    <cellStyle name="NO DATA LFBRDR" xfId="32"/>
    <cellStyle name="NO DATA LLFBRDR" xfId="33"/>
    <cellStyle name="NO DATA RBDR" xfId="34"/>
    <cellStyle name="NO DATA RTBRDR" xfId="35"/>
    <cellStyle name="NO DATA RTLBRDR" xfId="36"/>
    <cellStyle name="NO DATA SIDEBDR" xfId="37"/>
    <cellStyle name="NO DATA_080045" xfId="38"/>
    <cellStyle name="Normal_Worksheet in 1169" xfId="39"/>
    <cellStyle name="OIL CHECK HR" xfId="40"/>
    <cellStyle name="OUTLIER" xfId="41"/>
    <cellStyle name="PARAMETER" xfId="42"/>
    <cellStyle name="Percent" xfId="43"/>
    <cellStyle name="POSITION" xfId="44"/>
    <cellStyle name="POSITION LOCKED" xfId="45"/>
    <cellStyle name="POSITION_VIA EVENT LOG" xfId="46"/>
    <cellStyle name="SAMPLE #" xfId="47"/>
    <cellStyle name="SAMPLE # LOCKED" xfId="48"/>
    <cellStyle name="STAT PERIOD" xfId="49"/>
    <cellStyle name="STG DESCRIP" xfId="50"/>
    <cellStyle name="TEST CYCLE" xfId="51"/>
    <cellStyle name="TEST HR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4">
      <selection activeCell="B12" sqref="B12"/>
    </sheetView>
  </sheetViews>
  <sheetFormatPr defaultColWidth="9.140625" defaultRowHeight="12.75"/>
  <cols>
    <col min="1" max="2" width="15.7109375" style="1" customWidth="1"/>
    <col min="3" max="7" width="15.7109375" style="0" customWidth="1"/>
    <col min="8" max="8" width="11.421875" style="0" customWidth="1"/>
  </cols>
  <sheetData>
    <row r="1" ht="12.75">
      <c r="A1" s="2"/>
    </row>
    <row r="2" spans="1:6" ht="18.75">
      <c r="A2" s="30" t="s">
        <v>0</v>
      </c>
      <c r="B2" s="30"/>
      <c r="C2" s="30"/>
      <c r="D2" s="30"/>
      <c r="E2" s="30"/>
      <c r="F2" s="30"/>
    </row>
    <row r="3" spans="1:6" s="3" customFormat="1" ht="15.75">
      <c r="A3" s="6"/>
      <c r="B3" s="6"/>
      <c r="C3" s="7"/>
      <c r="D3" s="7"/>
      <c r="E3" s="7"/>
      <c r="F3" s="7"/>
    </row>
    <row r="4" spans="1:6" s="3" customFormat="1" ht="13.5" customHeight="1">
      <c r="A4" s="6"/>
      <c r="B4" s="6"/>
      <c r="C4" s="7"/>
      <c r="D4" s="7"/>
      <c r="E4" s="7"/>
      <c r="F4" s="7"/>
    </row>
    <row r="5" spans="1:6" s="3" customFormat="1" ht="15" customHeight="1">
      <c r="A5" s="6" t="s">
        <v>4</v>
      </c>
      <c r="B5" s="6" t="s">
        <v>6</v>
      </c>
      <c r="C5" s="7"/>
      <c r="D5" s="7"/>
      <c r="E5" s="7"/>
      <c r="F5" s="7"/>
    </row>
    <row r="6" spans="2:6" s="3" customFormat="1" ht="15" customHeight="1">
      <c r="B6" s="6" t="s">
        <v>1</v>
      </c>
      <c r="C6" s="7"/>
      <c r="D6" s="7"/>
      <c r="E6" s="7"/>
      <c r="F6" s="7"/>
    </row>
    <row r="7" s="3" customFormat="1" ht="15" customHeight="1">
      <c r="F7" s="7"/>
    </row>
    <row r="8" spans="2:6" s="3" customFormat="1" ht="15" customHeight="1">
      <c r="B8" s="7" t="s">
        <v>7</v>
      </c>
      <c r="C8" s="7" t="s">
        <v>17</v>
      </c>
      <c r="D8" s="33" t="s">
        <v>22</v>
      </c>
      <c r="E8" s="33"/>
      <c r="F8" s="7"/>
    </row>
    <row r="9" spans="1:6" ht="18" customHeight="1">
      <c r="A9" s="22" t="s">
        <v>18</v>
      </c>
      <c r="B9" s="22">
        <f>ROUND((8.5*B11)/(1+B11),4)</f>
        <v>0.0952</v>
      </c>
      <c r="C9" s="24" t="s">
        <v>3</v>
      </c>
      <c r="D9" s="27">
        <f>B9-0.0003</f>
        <v>0.09490000000000001</v>
      </c>
      <c r="E9" s="27">
        <f>B9+0.0003</f>
        <v>0.0955</v>
      </c>
      <c r="F9" s="14"/>
    </row>
    <row r="10" spans="1:6" ht="18" customHeight="1">
      <c r="A10" s="22" t="s">
        <v>19</v>
      </c>
      <c r="B10" s="23" t="s">
        <v>12</v>
      </c>
      <c r="C10" s="24" t="s">
        <v>5</v>
      </c>
      <c r="D10" s="26" t="s">
        <v>21</v>
      </c>
      <c r="F10" s="14"/>
    </row>
    <row r="11" spans="1:6" ht="18" customHeight="1">
      <c r="A11" s="22" t="s">
        <v>20</v>
      </c>
      <c r="B11" s="29">
        <v>0.01133</v>
      </c>
      <c r="C11" s="24"/>
      <c r="D11" s="28"/>
      <c r="E11" s="25"/>
      <c r="F11" s="14"/>
    </row>
    <row r="12" spans="1:6" ht="18" customHeight="1">
      <c r="A12" s="13" t="s">
        <v>13</v>
      </c>
      <c r="B12" s="14"/>
      <c r="C12" s="15"/>
      <c r="F12" s="14"/>
    </row>
    <row r="13" spans="1:6" ht="18" customHeight="1">
      <c r="A13" s="13"/>
      <c r="B13" s="14"/>
      <c r="C13" s="31" t="s">
        <v>9</v>
      </c>
      <c r="D13" s="32"/>
      <c r="E13" s="17"/>
      <c r="F13" s="14"/>
    </row>
    <row r="14" spans="1:7" ht="63" customHeight="1">
      <c r="A14" s="8" t="s">
        <v>2</v>
      </c>
      <c r="B14" s="8" t="s">
        <v>8</v>
      </c>
      <c r="C14" s="8" t="s">
        <v>14</v>
      </c>
      <c r="D14" s="8" t="s">
        <v>15</v>
      </c>
      <c r="E14" s="9" t="s">
        <v>16</v>
      </c>
      <c r="F14" s="8" t="s">
        <v>11</v>
      </c>
      <c r="G14" s="8" t="s">
        <v>10</v>
      </c>
    </row>
    <row r="15" spans="1:7" ht="15" customHeight="1">
      <c r="A15" s="20">
        <f>B9-0.0003</f>
        <v>0.09490000000000001</v>
      </c>
      <c r="B15" s="20">
        <f>ROUND((+A15/B11),4)</f>
        <v>8.376</v>
      </c>
      <c r="C15" s="21">
        <f aca="true" t="shared" si="0" ref="C15:C21">+B15-0.01</f>
        <v>8.366</v>
      </c>
      <c r="D15" s="20">
        <f>+B15+0.01</f>
        <v>8.386</v>
      </c>
      <c r="E15" s="16">
        <f aca="true" t="shared" si="1" ref="E15:E21">ROUND((+A15/B15),5)</f>
        <v>0.01133</v>
      </c>
      <c r="F15" s="19">
        <f>ROUND((+A15/C15),5)</f>
        <v>0.01134</v>
      </c>
      <c r="G15" s="19">
        <f>ROUND((+A15/D15),5)</f>
        <v>0.01132</v>
      </c>
    </row>
    <row r="16" spans="1:7" ht="15" customHeight="1">
      <c r="A16" s="10">
        <f>B9-0.0002</f>
        <v>0.095</v>
      </c>
      <c r="B16" s="10">
        <f>ROUND((+A16/B11),4)</f>
        <v>8.3848</v>
      </c>
      <c r="C16" s="18">
        <f t="shared" si="0"/>
        <v>8.3748</v>
      </c>
      <c r="D16" s="10">
        <f aca="true" t="shared" si="2" ref="D16:D21">+B16+0.01</f>
        <v>8.3948</v>
      </c>
      <c r="E16" s="16">
        <f t="shared" si="1"/>
        <v>0.01133</v>
      </c>
      <c r="F16" s="19">
        <f aca="true" t="shared" si="3" ref="F16:F21">ROUND((+A16/C16),5)</f>
        <v>0.01134</v>
      </c>
      <c r="G16" s="19">
        <f aca="true" t="shared" si="4" ref="G16:G21">ROUND((+A16/D16),5)</f>
        <v>0.01132</v>
      </c>
    </row>
    <row r="17" spans="1:7" ht="15" customHeight="1">
      <c r="A17" s="20">
        <f>B9-0.0001</f>
        <v>0.0951</v>
      </c>
      <c r="B17" s="20">
        <f>ROUND((+A17/B11),4)</f>
        <v>8.3936</v>
      </c>
      <c r="C17" s="21">
        <f t="shared" si="0"/>
        <v>8.3836</v>
      </c>
      <c r="D17" s="20">
        <f t="shared" si="2"/>
        <v>8.403599999999999</v>
      </c>
      <c r="E17" s="16">
        <f t="shared" si="1"/>
        <v>0.01133</v>
      </c>
      <c r="F17" s="19">
        <f t="shared" si="3"/>
        <v>0.01134</v>
      </c>
      <c r="G17" s="19">
        <f t="shared" si="4"/>
        <v>0.01132</v>
      </c>
    </row>
    <row r="18" spans="1:7" ht="15" customHeight="1">
      <c r="A18" s="10">
        <f>B9</f>
        <v>0.0952</v>
      </c>
      <c r="B18" s="10">
        <f>ROUND((+A18/B11),4)</f>
        <v>8.4025</v>
      </c>
      <c r="C18" s="18">
        <f t="shared" si="0"/>
        <v>8.3925</v>
      </c>
      <c r="D18" s="10">
        <f t="shared" si="2"/>
        <v>8.4125</v>
      </c>
      <c r="E18" s="16">
        <f t="shared" si="1"/>
        <v>0.01133</v>
      </c>
      <c r="F18" s="19">
        <f t="shared" si="3"/>
        <v>0.01134</v>
      </c>
      <c r="G18" s="19">
        <f t="shared" si="4"/>
        <v>0.01132</v>
      </c>
    </row>
    <row r="19" spans="1:7" ht="15" customHeight="1">
      <c r="A19" s="20">
        <f>B9+0.0001</f>
        <v>0.09530000000000001</v>
      </c>
      <c r="B19" s="20">
        <f>+A19/B11</f>
        <v>8.411297440423654</v>
      </c>
      <c r="C19" s="21">
        <f t="shared" si="0"/>
        <v>8.401297440423654</v>
      </c>
      <c r="D19" s="20">
        <f t="shared" si="2"/>
        <v>8.421297440423654</v>
      </c>
      <c r="E19" s="16">
        <f t="shared" si="1"/>
        <v>0.01133</v>
      </c>
      <c r="F19" s="19">
        <f t="shared" si="3"/>
        <v>0.01134</v>
      </c>
      <c r="G19" s="19">
        <f t="shared" si="4"/>
        <v>0.01132</v>
      </c>
    </row>
    <row r="20" spans="1:7" ht="15" customHeight="1">
      <c r="A20" s="10">
        <f>B9+0.0002</f>
        <v>0.09540000000000001</v>
      </c>
      <c r="B20" s="10">
        <f>ROUND((+A20/B11),4)</f>
        <v>8.4201</v>
      </c>
      <c r="C20" s="18">
        <f t="shared" si="0"/>
        <v>8.4101</v>
      </c>
      <c r="D20" s="10">
        <f t="shared" si="2"/>
        <v>8.4301</v>
      </c>
      <c r="E20" s="16">
        <f t="shared" si="1"/>
        <v>0.01133</v>
      </c>
      <c r="F20" s="19">
        <f t="shared" si="3"/>
        <v>0.01134</v>
      </c>
      <c r="G20" s="19">
        <f t="shared" si="4"/>
        <v>0.01132</v>
      </c>
    </row>
    <row r="21" spans="1:7" ht="15" customHeight="1">
      <c r="A21" s="20">
        <f>B9+0.0003</f>
        <v>0.0955</v>
      </c>
      <c r="B21" s="20">
        <f>ROUND((+A21/B11),4)</f>
        <v>8.4289</v>
      </c>
      <c r="C21" s="21">
        <f t="shared" si="0"/>
        <v>8.4189</v>
      </c>
      <c r="D21" s="20">
        <f t="shared" si="2"/>
        <v>8.4389</v>
      </c>
      <c r="E21" s="16">
        <f t="shared" si="1"/>
        <v>0.01133</v>
      </c>
      <c r="F21" s="19">
        <f t="shared" si="3"/>
        <v>0.01134</v>
      </c>
      <c r="G21" s="19">
        <f t="shared" si="4"/>
        <v>0.01132</v>
      </c>
    </row>
    <row r="22" spans="1:6" ht="15.75">
      <c r="A22" s="6"/>
      <c r="B22" s="12"/>
      <c r="C22" s="12"/>
      <c r="D22" s="11"/>
      <c r="E22" s="7"/>
      <c r="F22" s="7"/>
    </row>
    <row r="23" spans="1:7" ht="12.75">
      <c r="A23" s="34" t="s">
        <v>23</v>
      </c>
      <c r="B23" s="34"/>
      <c r="C23" s="34"/>
      <c r="D23" s="34"/>
      <c r="E23" s="34"/>
      <c r="F23" s="34"/>
      <c r="G23" s="34"/>
    </row>
    <row r="24" spans="1:7" ht="12.75">
      <c r="A24" s="4"/>
      <c r="B24" s="4"/>
      <c r="D24" s="4"/>
      <c r="G24" s="4"/>
    </row>
    <row r="25" spans="1:7" ht="12.75">
      <c r="A25" s="4"/>
      <c r="B25" s="4"/>
      <c r="D25" s="4"/>
      <c r="E25" s="4"/>
      <c r="G25" s="4"/>
    </row>
    <row r="26" spans="1:7" ht="12.75">
      <c r="A26" s="4"/>
      <c r="B26" s="4"/>
      <c r="D26" s="4"/>
      <c r="E26" s="4"/>
      <c r="G26" s="4"/>
    </row>
    <row r="27" spans="1:7" ht="12.75">
      <c r="A27" s="4"/>
      <c r="B27" s="4"/>
      <c r="D27" s="4"/>
      <c r="E27" s="4"/>
      <c r="G27" s="4"/>
    </row>
    <row r="28" spans="2:5" ht="12.75">
      <c r="B28" s="5"/>
      <c r="C28" s="4"/>
      <c r="D28" s="4"/>
      <c r="E28" s="4"/>
    </row>
  </sheetData>
  <mergeCells count="4">
    <mergeCell ref="A2:F2"/>
    <mergeCell ref="C13:D13"/>
    <mergeCell ref="D8:E8"/>
    <mergeCell ref="A23:G23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Lubrizol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Milczewski</dc:creator>
  <cp:keywords/>
  <dc:description/>
  <cp:lastModifiedBy>Thomas Schofield</cp:lastModifiedBy>
  <cp:lastPrinted>2005-12-13T15:23:13Z</cp:lastPrinted>
  <dcterms:created xsi:type="dcterms:W3CDTF">2000-09-15T12:31:51Z</dcterms:created>
  <dcterms:modified xsi:type="dcterms:W3CDTF">2009-03-19T18:11:56Z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-590998813</vt:i4>
  </property>
  <property fmtid="{D5CDD505-2E9C-101B-9397-08002B2CF9AE}" pid="3" name="_EmailSubject">
    <vt:lpwstr>MHT catalyst and oil weight chart</vt:lpwstr>
  </property>
  <property fmtid="{D5CDD505-2E9C-101B-9397-08002B2CF9AE}" pid="4" name="_AuthorEmail">
    <vt:lpwstr>SMM@Lubrizol.com</vt:lpwstr>
  </property>
  <property fmtid="{D5CDD505-2E9C-101B-9397-08002B2CF9AE}" pid="5" name="_AuthorEmailDisplayName">
    <vt:lpwstr>Milczewski, Susan</vt:lpwstr>
  </property>
  <property fmtid="{D5CDD505-2E9C-101B-9397-08002B2CF9AE}" pid="6" name="_ReviewingToolsShownOnce">
    <vt:lpwstr/>
  </property>
</Properties>
</file>