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75" windowWidth="12570" windowHeight="5865" activeTab="1"/>
  </bookViews>
  <sheets>
    <sheet name="IIIG Template" sheetId="1" r:id="rId1"/>
    <sheet name="RO434" sheetId="2" r:id="rId2"/>
    <sheet name="Log" sheetId="3" r:id="rId3"/>
  </sheets>
  <definedNames>
    <definedName name="_xlnm.Print_Area" localSheetId="0">'IIIG Template'!$A$2:$H$47</definedName>
    <definedName name="_xlnm.Print_Area" localSheetId="1">'RO434'!$A$2:$H$47</definedName>
  </definedNames>
  <calcPr fullCalcOnLoad="1"/>
</workbook>
</file>

<file path=xl/comments1.xml><?xml version="1.0" encoding="utf-8"?>
<comments xmlns="http://schemas.openxmlformats.org/spreadsheetml/2006/main">
  <authors>
    <author>Authorized User</author>
  </authors>
  <commentList>
    <comment ref="G13" authorId="0">
      <text>
        <r>
          <rPr>
            <b/>
            <sz val="8"/>
            <rFont val="Tahoma"/>
            <family val="0"/>
          </rPr>
          <t>Authorized User:</t>
        </r>
        <r>
          <rPr>
            <sz val="8"/>
            <rFont val="Tahoma"/>
            <family val="0"/>
          </rPr>
          <t xml:space="preserve">
At the end of the test, no fresh oil is added to the engine. But the reported oil level still includes 472 ml as if it were added. For this reason, 472 ml is needed here for the mass balance.</t>
        </r>
      </text>
    </comment>
  </commentList>
</comments>
</file>

<file path=xl/comments2.xml><?xml version="1.0" encoding="utf-8"?>
<comments xmlns="http://schemas.openxmlformats.org/spreadsheetml/2006/main">
  <authors>
    <author>Authorized User</author>
  </authors>
  <commentList>
    <comment ref="G13" authorId="0">
      <text>
        <r>
          <rPr>
            <b/>
            <sz val="8"/>
            <rFont val="Tahoma"/>
            <family val="0"/>
          </rPr>
          <t>Authorized User:</t>
        </r>
        <r>
          <rPr>
            <sz val="8"/>
            <rFont val="Tahoma"/>
            <family val="0"/>
          </rPr>
          <t xml:space="preserve">
At the end of the test, no fresh oil is added to the engine. But the reported oil level still includes 472 ml as if it were added. For this reason, 472 ml is needed here for the mass balance.</t>
        </r>
      </text>
    </comment>
  </commentList>
</comments>
</file>

<file path=xl/sharedStrings.xml><?xml version="1.0" encoding="utf-8"?>
<sst xmlns="http://schemas.openxmlformats.org/spreadsheetml/2006/main" count="92" uniqueCount="42">
  <si>
    <t>Test Hours</t>
  </si>
  <si>
    <t>Total Mass, g</t>
  </si>
  <si>
    <t>Ca Mass In, g</t>
  </si>
  <si>
    <t>P Mass In, g</t>
  </si>
  <si>
    <t>Oil Ca, %mass</t>
  </si>
  <si>
    <t>Oil P, %mass</t>
  </si>
  <si>
    <t>Test Oil Analyticals End of Period</t>
  </si>
  <si>
    <t>Oil Fill at Start of Period, ml</t>
  </si>
  <si>
    <t>Ca Mass Out, g</t>
  </si>
  <si>
    <t>P Mass Out, g</t>
  </si>
  <si>
    <t>Ca Mass End, g</t>
  </si>
  <si>
    <t>P Mass End, g</t>
  </si>
  <si>
    <t>Ca Mass Start, g</t>
  </si>
  <si>
    <t>P Mass Start, g</t>
  </si>
  <si>
    <t>Oil Density in g/ml (Constant)</t>
  </si>
  <si>
    <t>EOT</t>
  </si>
  <si>
    <t>Inputs ONLY in ORANGE</t>
  </si>
  <si>
    <t>Total Oil Consumption Check, ml</t>
  </si>
  <si>
    <t>Start</t>
  </si>
  <si>
    <t>Mass Balance Before Engine Testing</t>
  </si>
  <si>
    <t>Mass Balance After Engine Testing</t>
  </si>
  <si>
    <t>Ca Mass end, g</t>
  </si>
  <si>
    <t>P Mass end, g</t>
  </si>
  <si>
    <t>Mass Change during Engine Testing</t>
  </si>
  <si>
    <t>Total Mass Loss, g</t>
  </si>
  <si>
    <t>Ca Mass Loss, g</t>
  </si>
  <si>
    <t>P Mass Loss, g</t>
  </si>
  <si>
    <t>Oil Consumption, ml</t>
  </si>
  <si>
    <t>Oil Loss due to Volatility, ml</t>
  </si>
  <si>
    <t>Phos Volatility, g</t>
  </si>
  <si>
    <t>Fresh Oil Added</t>
  </si>
  <si>
    <t>Used Oil Removed</t>
  </si>
  <si>
    <t>Mass Balance After Leveling</t>
  </si>
  <si>
    <t>Total Phos Loss due to Volatility, g</t>
  </si>
  <si>
    <t>ml Below Full From Start</t>
  </si>
  <si>
    <t>Oil Loss via Liquid, ml</t>
  </si>
  <si>
    <t>P Loss via Liquid, g</t>
  </si>
  <si>
    <t>Last Modification: 10/10/2006</t>
  </si>
  <si>
    <t>Date</t>
  </si>
  <si>
    <t>Action</t>
  </si>
  <si>
    <t>Row31 was corrected to Row 29 - Row 30, in the unit of ml.</t>
  </si>
  <si>
    <t>TESKEY 60541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</si>
</sst>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dd\-mmm\-yy"/>
  </numFmts>
  <fonts count="8">
    <font>
      <sz val="10"/>
      <name val="Arial"/>
      <family val="0"/>
    </font>
    <font>
      <sz val="8"/>
      <name val="Arial"/>
      <family val="2"/>
    </font>
    <font>
      <sz val="8"/>
      <color indexed="8"/>
      <name val="Arial"/>
      <family val="2"/>
    </font>
    <font>
      <b/>
      <sz val="8"/>
      <name val="Arial"/>
      <family val="2"/>
    </font>
    <font>
      <b/>
      <u val="single"/>
      <sz val="8"/>
      <name val="Arial"/>
      <family val="2"/>
    </font>
    <font>
      <sz val="8"/>
      <color indexed="12"/>
      <name val="Arial"/>
      <family val="2"/>
    </font>
    <font>
      <sz val="8"/>
      <name val="Tahoma"/>
      <family val="0"/>
    </font>
    <font>
      <b/>
      <sz val="8"/>
      <name val="Tahoma"/>
      <family val="0"/>
    </font>
  </fonts>
  <fills count="4">
    <fill>
      <patternFill/>
    </fill>
    <fill>
      <patternFill patternType="gray125"/>
    </fill>
    <fill>
      <patternFill patternType="solid">
        <fgColor indexed="51"/>
        <bgColor indexed="64"/>
      </patternFill>
    </fill>
    <fill>
      <patternFill patternType="solid">
        <fgColor indexed="8"/>
        <bgColor indexed="64"/>
      </patternFill>
    </fill>
  </fills>
  <borders count="3">
    <border>
      <left/>
      <right/>
      <top/>
      <bottom/>
      <diagonal/>
    </border>
    <border>
      <left style="medium"/>
      <right style="medium"/>
      <top style="medium"/>
      <bottom style="medium"/>
    </border>
    <border>
      <left style="thin"/>
      <right style="thin"/>
      <top style="thin"/>
      <bottom style="thin"/>
    </border>
  </borders>
  <cellStyleXfs count="20">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1" fillId="0" borderId="0" xfId="0" applyFont="1" applyAlignment="1">
      <alignment horizontal="center"/>
    </xf>
    <xf numFmtId="164" fontId="1" fillId="0" borderId="0" xfId="0" applyNumberFormat="1" applyFont="1" applyAlignment="1">
      <alignment horizontal="center"/>
    </xf>
    <xf numFmtId="0" fontId="1" fillId="0" borderId="0" xfId="0" applyFont="1" applyAlignment="1">
      <alignment horizontal="left"/>
    </xf>
    <xf numFmtId="0" fontId="1" fillId="2" borderId="0" xfId="0" applyFont="1" applyFill="1" applyAlignment="1">
      <alignment horizontal="center"/>
    </xf>
    <xf numFmtId="0" fontId="1" fillId="0" borderId="0" xfId="0" applyFont="1" applyFill="1" applyBorder="1" applyAlignment="1">
      <alignment horizontal="center"/>
    </xf>
    <xf numFmtId="2" fontId="1" fillId="2" borderId="1" xfId="0" applyNumberFormat="1" applyFont="1" applyFill="1" applyBorder="1" applyAlignment="1">
      <alignment horizontal="center"/>
    </xf>
    <xf numFmtId="0" fontId="1" fillId="0" borderId="0" xfId="0" applyFont="1" applyFill="1" applyAlignment="1">
      <alignment/>
    </xf>
    <xf numFmtId="164" fontId="1" fillId="0" borderId="0" xfId="0" applyNumberFormat="1" applyFont="1" applyFill="1" applyAlignment="1">
      <alignment horizontal="center"/>
    </xf>
    <xf numFmtId="0" fontId="1" fillId="0" borderId="0" xfId="0" applyFont="1" applyAlignment="1" quotePrefix="1">
      <alignment horizontal="center"/>
    </xf>
    <xf numFmtId="2" fontId="1" fillId="0" borderId="0" xfId="0" applyNumberFormat="1" applyFont="1" applyAlignment="1">
      <alignment horizontal="center"/>
    </xf>
    <xf numFmtId="0" fontId="3" fillId="0" borderId="0" xfId="0" applyFont="1" applyAlignment="1">
      <alignment/>
    </xf>
    <xf numFmtId="0" fontId="4" fillId="0" borderId="0" xfId="0" applyFont="1" applyAlignment="1">
      <alignment/>
    </xf>
    <xf numFmtId="1" fontId="1" fillId="0" borderId="0" xfId="0" applyNumberFormat="1" applyFont="1" applyAlignment="1">
      <alignment/>
    </xf>
    <xf numFmtId="2" fontId="5" fillId="0" borderId="0" xfId="0" applyNumberFormat="1" applyFont="1" applyAlignment="1">
      <alignment horizontal="center"/>
    </xf>
    <xf numFmtId="164" fontId="5" fillId="0" borderId="0" xfId="0" applyNumberFormat="1" applyFont="1" applyAlignment="1">
      <alignment horizontal="center"/>
    </xf>
    <xf numFmtId="165" fontId="5" fillId="0" borderId="0" xfId="0" applyNumberFormat="1" applyFont="1" applyAlignment="1">
      <alignment horizontal="center"/>
    </xf>
    <xf numFmtId="164" fontId="1" fillId="0" borderId="0" xfId="0" applyNumberFormat="1" applyFont="1" applyAlignment="1">
      <alignment/>
    </xf>
    <xf numFmtId="0" fontId="1" fillId="0" borderId="2" xfId="0" applyFont="1" applyBorder="1" applyAlignment="1">
      <alignment/>
    </xf>
    <xf numFmtId="164" fontId="1" fillId="0" borderId="2" xfId="0" applyNumberFormat="1" applyFont="1" applyBorder="1" applyAlignment="1">
      <alignment horizontal="center"/>
    </xf>
    <xf numFmtId="2" fontId="1" fillId="0" borderId="2" xfId="0" applyNumberFormat="1" applyFont="1" applyBorder="1" applyAlignment="1">
      <alignment horizontal="center"/>
    </xf>
    <xf numFmtId="2" fontId="2" fillId="0" borderId="2" xfId="0" applyNumberFormat="1" applyFont="1" applyBorder="1" applyAlignment="1">
      <alignment horizontal="center"/>
    </xf>
    <xf numFmtId="164" fontId="1" fillId="3" borderId="2" xfId="0" applyNumberFormat="1" applyFont="1" applyFill="1" applyBorder="1" applyAlignment="1">
      <alignment horizontal="center"/>
    </xf>
    <xf numFmtId="2" fontId="1" fillId="3" borderId="2" xfId="0" applyNumberFormat="1" applyFont="1" applyFill="1" applyBorder="1" applyAlignment="1">
      <alignment horizontal="center"/>
    </xf>
    <xf numFmtId="1" fontId="1" fillId="0" borderId="2" xfId="0" applyNumberFormat="1" applyFont="1" applyBorder="1" applyAlignment="1">
      <alignment horizontal="center"/>
    </xf>
    <xf numFmtId="165" fontId="5" fillId="0" borderId="2" xfId="0" applyNumberFormat="1" applyFont="1" applyBorder="1" applyAlignment="1">
      <alignment horizontal="center"/>
    </xf>
    <xf numFmtId="166" fontId="1" fillId="2" borderId="2" xfId="0" applyNumberFormat="1" applyFont="1" applyFill="1" applyBorder="1" applyAlignment="1">
      <alignment horizontal="center"/>
    </xf>
    <xf numFmtId="0" fontId="1" fillId="0" borderId="2" xfId="0" applyFont="1" applyBorder="1" applyAlignment="1">
      <alignment horizontal="center"/>
    </xf>
    <xf numFmtId="0" fontId="1" fillId="2" borderId="2" xfId="0" applyFont="1" applyFill="1" applyBorder="1" applyAlignment="1">
      <alignment horizontal="center"/>
    </xf>
    <xf numFmtId="0" fontId="1" fillId="0" borderId="2" xfId="0" applyFont="1" applyFill="1" applyBorder="1" applyAlignment="1">
      <alignment/>
    </xf>
    <xf numFmtId="0" fontId="0" fillId="0" borderId="0" xfId="0" applyAlignment="1">
      <alignment horizontal="center"/>
    </xf>
    <xf numFmtId="14" fontId="0" fillId="0" borderId="0" xfId="0" applyNumberFormat="1" applyAlignment="1">
      <alignment horizontal="center"/>
    </xf>
    <xf numFmtId="0" fontId="1" fillId="2" borderId="0" xfId="0" applyFont="1" applyFill="1" applyAlignment="1">
      <alignment horizontal="left"/>
    </xf>
    <xf numFmtId="0" fontId="1" fillId="2" borderId="0" xfId="0" applyFont="1" applyFill="1" applyAlignment="1">
      <alignment horizontal="center"/>
    </xf>
    <xf numFmtId="0" fontId="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Phos Volatility by Hour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'IIIG Template'!$C$11:$G$11</c:f>
              <c:strCache/>
            </c:strRef>
          </c:cat>
          <c:val>
            <c:numRef>
              <c:f>'IIIG Template'!$C$33:$G$33</c:f>
              <c:numCache>
                <c:ptCount val="5"/>
                <c:pt idx="0">
                  <c:v>0</c:v>
                </c:pt>
                <c:pt idx="1">
                  <c:v>0</c:v>
                </c:pt>
                <c:pt idx="2">
                  <c:v>0</c:v>
                </c:pt>
                <c:pt idx="3">
                  <c:v>0</c:v>
                </c:pt>
                <c:pt idx="4">
                  <c:v>0</c:v>
                </c:pt>
              </c:numCache>
            </c:numRef>
          </c:val>
        </c:ser>
        <c:axId val="57964647"/>
        <c:axId val="51919776"/>
      </c:barChart>
      <c:catAx>
        <c:axId val="57964647"/>
        <c:scaling>
          <c:orientation val="minMax"/>
        </c:scaling>
        <c:axPos val="b"/>
        <c:title>
          <c:tx>
            <c:rich>
              <a:bodyPr vert="horz" rot="0" anchor="ctr"/>
              <a:lstStyle/>
              <a:p>
                <a:pPr algn="ctr">
                  <a:defRPr/>
                </a:pPr>
                <a:r>
                  <a:rPr lang="en-US" cap="none" sz="800" b="1" i="0" u="none" baseline="0">
                    <a:latin typeface="Arial"/>
                    <a:ea typeface="Arial"/>
                    <a:cs typeface="Arial"/>
                  </a:rPr>
                  <a:t>Test Hour</a:t>
                </a:r>
              </a:p>
            </c:rich>
          </c:tx>
          <c:layout/>
          <c:overlay val="0"/>
          <c:spPr>
            <a:noFill/>
            <a:ln>
              <a:noFill/>
            </a:ln>
          </c:spPr>
        </c:title>
        <c:delete val="0"/>
        <c:numFmt formatCode="General" sourceLinked="1"/>
        <c:majorTickMark val="out"/>
        <c:minorTickMark val="none"/>
        <c:tickLblPos val="nextTo"/>
        <c:crossAx val="51919776"/>
        <c:crosses val="autoZero"/>
        <c:auto val="1"/>
        <c:lblOffset val="100"/>
        <c:noMultiLvlLbl val="0"/>
      </c:catAx>
      <c:valAx>
        <c:axId val="51919776"/>
        <c:scaling>
          <c:orientation val="minMax"/>
        </c:scaling>
        <c:axPos val="l"/>
        <c:title>
          <c:tx>
            <c:rich>
              <a:bodyPr vert="horz" rot="-5400000" anchor="ctr"/>
              <a:lstStyle/>
              <a:p>
                <a:pPr algn="ctr">
                  <a:defRPr/>
                </a:pPr>
                <a:r>
                  <a:rPr lang="en-US" cap="none" sz="800" b="1" i="0" u="none" baseline="0">
                    <a:latin typeface="Arial"/>
                    <a:ea typeface="Arial"/>
                    <a:cs typeface="Arial"/>
                  </a:rPr>
                  <a:t>Phos Loss due to Volatility, g</a:t>
                </a:r>
              </a:p>
            </c:rich>
          </c:tx>
          <c:layout/>
          <c:overlay val="0"/>
          <c:spPr>
            <a:noFill/>
            <a:ln>
              <a:noFill/>
            </a:ln>
          </c:spPr>
        </c:title>
        <c:majorGridlines/>
        <c:delete val="0"/>
        <c:numFmt formatCode="General" sourceLinked="1"/>
        <c:majorTickMark val="out"/>
        <c:minorTickMark val="none"/>
        <c:tickLblPos val="nextTo"/>
        <c:crossAx val="5796464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Phos Volatility by Hour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RO434!$C$11:$G$11</c:f>
              <c:strCache>
                <c:ptCount val="5"/>
                <c:pt idx="4">
                  <c:v>EOT</c:v>
                </c:pt>
              </c:strCache>
            </c:strRef>
          </c:cat>
          <c:val>
            <c:numRef>
              <c:f>RO434!$C$33:$G$33</c:f>
              <c:numCache>
                <c:ptCount val="5"/>
                <c:pt idx="0">
                  <c:v>0.7053706226837065</c:v>
                </c:pt>
                <c:pt idx="1">
                  <c:v>0.17752714705735703</c:v>
                </c:pt>
                <c:pt idx="2">
                  <c:v>0.05768154910616499</c:v>
                </c:pt>
                <c:pt idx="3">
                  <c:v>0.141409839122057</c:v>
                </c:pt>
                <c:pt idx="4">
                  <c:v>0.0812992951145029</c:v>
                </c:pt>
              </c:numCache>
            </c:numRef>
          </c:val>
        </c:ser>
        <c:axId val="64624801"/>
        <c:axId val="44752298"/>
      </c:barChart>
      <c:catAx>
        <c:axId val="64624801"/>
        <c:scaling>
          <c:orientation val="minMax"/>
        </c:scaling>
        <c:axPos val="b"/>
        <c:title>
          <c:tx>
            <c:rich>
              <a:bodyPr vert="horz" rot="0" anchor="ctr"/>
              <a:lstStyle/>
              <a:p>
                <a:pPr algn="ctr">
                  <a:defRPr/>
                </a:pPr>
                <a:r>
                  <a:rPr lang="en-US" cap="none" sz="800" b="1" i="0" u="none" baseline="0">
                    <a:latin typeface="Arial"/>
                    <a:ea typeface="Arial"/>
                    <a:cs typeface="Arial"/>
                  </a:rPr>
                  <a:t>Test Hour</a:t>
                </a:r>
              </a:p>
            </c:rich>
          </c:tx>
          <c:layout/>
          <c:overlay val="0"/>
          <c:spPr>
            <a:noFill/>
            <a:ln>
              <a:noFill/>
            </a:ln>
          </c:spPr>
        </c:title>
        <c:delete val="0"/>
        <c:numFmt formatCode="General" sourceLinked="1"/>
        <c:majorTickMark val="out"/>
        <c:minorTickMark val="none"/>
        <c:tickLblPos val="nextTo"/>
        <c:crossAx val="44752298"/>
        <c:crosses val="autoZero"/>
        <c:auto val="1"/>
        <c:lblOffset val="100"/>
        <c:noMultiLvlLbl val="0"/>
      </c:catAx>
      <c:valAx>
        <c:axId val="44752298"/>
        <c:scaling>
          <c:orientation val="minMax"/>
        </c:scaling>
        <c:axPos val="l"/>
        <c:title>
          <c:tx>
            <c:rich>
              <a:bodyPr vert="horz" rot="-5400000" anchor="ctr"/>
              <a:lstStyle/>
              <a:p>
                <a:pPr algn="ctr">
                  <a:defRPr/>
                </a:pPr>
                <a:r>
                  <a:rPr lang="en-US" cap="none" sz="800" b="1" i="0" u="none" baseline="0">
                    <a:latin typeface="Arial"/>
                    <a:ea typeface="Arial"/>
                    <a:cs typeface="Arial"/>
                  </a:rPr>
                  <a:t>Phos Loss due to Volatility, g</a:t>
                </a:r>
              </a:p>
            </c:rich>
          </c:tx>
          <c:layout/>
          <c:overlay val="0"/>
          <c:spPr>
            <a:noFill/>
            <a:ln>
              <a:noFill/>
            </a:ln>
          </c:spPr>
        </c:title>
        <c:majorGridlines/>
        <c:delete val="0"/>
        <c:numFmt formatCode="General" sourceLinked="1"/>
        <c:majorTickMark val="out"/>
        <c:minorTickMark val="none"/>
        <c:tickLblPos val="nextTo"/>
        <c:crossAx val="6462480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17</xdr:row>
      <xdr:rowOff>95250</xdr:rowOff>
    </xdr:from>
    <xdr:to>
      <xdr:col>13</xdr:col>
      <xdr:colOff>485775</xdr:colOff>
      <xdr:row>36</xdr:row>
      <xdr:rowOff>133350</xdr:rowOff>
    </xdr:to>
    <xdr:graphicFrame>
      <xdr:nvGraphicFramePr>
        <xdr:cNvPr id="1" name="Chart 1"/>
        <xdr:cNvGraphicFramePr/>
      </xdr:nvGraphicFramePr>
      <xdr:xfrm>
        <a:off x="6115050" y="2581275"/>
        <a:ext cx="3362325" cy="2752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17</xdr:row>
      <xdr:rowOff>95250</xdr:rowOff>
    </xdr:from>
    <xdr:to>
      <xdr:col>13</xdr:col>
      <xdr:colOff>485775</xdr:colOff>
      <xdr:row>36</xdr:row>
      <xdr:rowOff>133350</xdr:rowOff>
    </xdr:to>
    <xdr:graphicFrame>
      <xdr:nvGraphicFramePr>
        <xdr:cNvPr id="1" name="Chart 1"/>
        <xdr:cNvGraphicFramePr/>
      </xdr:nvGraphicFramePr>
      <xdr:xfrm>
        <a:off x="6115050" y="2581275"/>
        <a:ext cx="3362325" cy="2752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8"/>
  <sheetViews>
    <sheetView showGridLines="0" workbookViewId="0" topLeftCell="A13">
      <selection activeCell="I48" sqref="I48"/>
    </sheetView>
  </sheetViews>
  <sheetFormatPr defaultColWidth="9.140625" defaultRowHeight="12.75"/>
  <cols>
    <col min="1" max="1" width="25.140625" style="1" customWidth="1"/>
    <col min="2" max="6" width="9.140625" style="2" customWidth="1"/>
    <col min="7" max="16384" width="9.140625" style="1" customWidth="1"/>
  </cols>
  <sheetData>
    <row r="1" spans="1:6" ht="12" customHeight="1">
      <c r="A1"/>
      <c r="B1"/>
      <c r="E1" s="35"/>
      <c r="F1" s="35"/>
    </row>
    <row r="2" spans="1:3" ht="12" customHeight="1">
      <c r="A2"/>
      <c r="B2" s="34" t="s">
        <v>16</v>
      </c>
      <c r="C2" s="34"/>
    </row>
    <row r="3" spans="1:3" ht="12" customHeight="1">
      <c r="A3"/>
      <c r="B3" s="5"/>
      <c r="C3" s="5"/>
    </row>
    <row r="4" spans="1:2" ht="12" customHeight="1">
      <c r="A4"/>
      <c r="B4"/>
    </row>
    <row r="5" spans="1:2" ht="12" customHeight="1" thickBot="1">
      <c r="A5"/>
      <c r="B5"/>
    </row>
    <row r="6" spans="1:2" ht="12" thickBot="1">
      <c r="A6" s="1" t="s">
        <v>14</v>
      </c>
      <c r="B6" s="7">
        <v>0.87</v>
      </c>
    </row>
    <row r="7" ht="11.25">
      <c r="A7" s="12" t="s">
        <v>6</v>
      </c>
    </row>
    <row r="8" spans="1:7" ht="11.25">
      <c r="A8" s="19" t="s">
        <v>4</v>
      </c>
      <c r="B8" s="27"/>
      <c r="C8" s="27"/>
      <c r="D8" s="27"/>
      <c r="E8" s="27"/>
      <c r="F8" s="27"/>
      <c r="G8" s="27"/>
    </row>
    <row r="9" spans="1:7" ht="11.25">
      <c r="A9" s="19" t="s">
        <v>5</v>
      </c>
      <c r="B9" s="27"/>
      <c r="C9" s="27"/>
      <c r="D9" s="27"/>
      <c r="E9" s="27"/>
      <c r="F9" s="27"/>
      <c r="G9" s="27"/>
    </row>
    <row r="10" spans="1:7" ht="11.25">
      <c r="A10" s="19" t="s">
        <v>7</v>
      </c>
      <c r="B10" s="25">
        <v>5500</v>
      </c>
      <c r="C10" s="28">
        <f>+B44/$B$6</f>
        <v>5264</v>
      </c>
      <c r="D10" s="28">
        <f>+C44/$B$6</f>
        <v>5264</v>
      </c>
      <c r="E10" s="25">
        <f>+D44/$B$6</f>
        <v>5264</v>
      </c>
      <c r="F10" s="25">
        <f>+E44/$B$6</f>
        <v>5264</v>
      </c>
      <c r="G10" s="25">
        <f>+F44/$B$6</f>
        <v>5264</v>
      </c>
    </row>
    <row r="11" spans="1:7" ht="11.25">
      <c r="A11" s="1" t="s">
        <v>0</v>
      </c>
      <c r="B11" s="2" t="s">
        <v>18</v>
      </c>
      <c r="C11" s="10"/>
      <c r="D11" s="10"/>
      <c r="E11" s="10"/>
      <c r="F11" s="10"/>
      <c r="G11" s="2" t="s">
        <v>15</v>
      </c>
    </row>
    <row r="12" spans="1:8" ht="11.25">
      <c r="A12" s="19" t="s">
        <v>31</v>
      </c>
      <c r="B12" s="29">
        <v>236</v>
      </c>
      <c r="C12" s="29">
        <v>59</v>
      </c>
      <c r="D12" s="29">
        <v>59</v>
      </c>
      <c r="E12" s="29">
        <v>59</v>
      </c>
      <c r="F12" s="29">
        <v>59</v>
      </c>
      <c r="G12" s="29">
        <v>0</v>
      </c>
      <c r="H12" s="3"/>
    </row>
    <row r="13" spans="1:9" ht="11.25">
      <c r="A13" s="19" t="s">
        <v>30</v>
      </c>
      <c r="B13" s="29">
        <v>0</v>
      </c>
      <c r="C13" s="29">
        <f>472+59</f>
        <v>531</v>
      </c>
      <c r="D13" s="29">
        <f>472+59</f>
        <v>531</v>
      </c>
      <c r="E13" s="29">
        <f>472+59</f>
        <v>531</v>
      </c>
      <c r="F13" s="29">
        <f>472+59</f>
        <v>531</v>
      </c>
      <c r="G13" s="29">
        <v>472</v>
      </c>
      <c r="H13" s="3"/>
      <c r="I13" s="18"/>
    </row>
    <row r="14" spans="1:8" ht="11.25">
      <c r="A14" s="30" t="s">
        <v>34</v>
      </c>
      <c r="B14" s="29">
        <v>0</v>
      </c>
      <c r="C14" s="29"/>
      <c r="D14" s="29"/>
      <c r="E14" s="29"/>
      <c r="F14" s="29"/>
      <c r="G14" s="29"/>
      <c r="H14" s="3"/>
    </row>
    <row r="15" spans="2:8" s="8" customFormat="1" ht="11.25">
      <c r="B15" s="6"/>
      <c r="C15" s="6"/>
      <c r="D15" s="6"/>
      <c r="E15" s="4" t="s">
        <v>17</v>
      </c>
      <c r="F15" s="6"/>
      <c r="G15" s="6"/>
      <c r="H15" s="9">
        <f>SUM(C29:G29)</f>
        <v>2360.000000000002</v>
      </c>
    </row>
    <row r="16" spans="5:8" ht="11.25">
      <c r="E16" s="4"/>
      <c r="H16" s="16"/>
    </row>
    <row r="17" ht="11.25">
      <c r="A17" s="13" t="s">
        <v>19</v>
      </c>
    </row>
    <row r="18" spans="1:7" ht="11.25">
      <c r="A18" s="19" t="s">
        <v>1</v>
      </c>
      <c r="B18" s="20">
        <f aca="true" t="shared" si="0" ref="B18:G18">+B10*$B$6</f>
        <v>4785</v>
      </c>
      <c r="C18" s="20">
        <f t="shared" si="0"/>
        <v>4579.68</v>
      </c>
      <c r="D18" s="20">
        <f t="shared" si="0"/>
        <v>4579.68</v>
      </c>
      <c r="E18" s="20">
        <f t="shared" si="0"/>
        <v>4579.68</v>
      </c>
      <c r="F18" s="20">
        <f t="shared" si="0"/>
        <v>4579.68</v>
      </c>
      <c r="G18" s="20">
        <f t="shared" si="0"/>
        <v>4579.68</v>
      </c>
    </row>
    <row r="19" spans="1:7" ht="11.25">
      <c r="A19" s="19" t="s">
        <v>12</v>
      </c>
      <c r="B19" s="21">
        <f>+B$18*B$8/100</f>
        <v>0</v>
      </c>
      <c r="C19" s="22">
        <f aca="true" t="shared" si="1" ref="C19:G20">B45</f>
        <v>0</v>
      </c>
      <c r="D19" s="22">
        <f t="shared" si="1"/>
        <v>0</v>
      </c>
      <c r="E19" s="22">
        <f t="shared" si="1"/>
        <v>0</v>
      </c>
      <c r="F19" s="22">
        <f t="shared" si="1"/>
        <v>0</v>
      </c>
      <c r="G19" s="22">
        <f t="shared" si="1"/>
        <v>0</v>
      </c>
    </row>
    <row r="20" spans="1:7" ht="11.25">
      <c r="A20" s="19" t="s">
        <v>13</v>
      </c>
      <c r="B20" s="21">
        <f>+B$18*B$9/100</f>
        <v>0</v>
      </c>
      <c r="C20" s="21">
        <f t="shared" si="1"/>
        <v>0</v>
      </c>
      <c r="D20" s="21">
        <f t="shared" si="1"/>
        <v>0</v>
      </c>
      <c r="E20" s="21">
        <f t="shared" si="1"/>
        <v>0</v>
      </c>
      <c r="F20" s="21">
        <f t="shared" si="1"/>
        <v>0</v>
      </c>
      <c r="G20" s="21">
        <f t="shared" si="1"/>
        <v>0</v>
      </c>
    </row>
    <row r="21" spans="1:7" ht="11.25">
      <c r="A21" s="13" t="s">
        <v>20</v>
      </c>
      <c r="B21" s="11"/>
      <c r="C21" s="11"/>
      <c r="D21" s="11"/>
      <c r="E21" s="11"/>
      <c r="F21" s="11"/>
      <c r="G21" s="11"/>
    </row>
    <row r="22" spans="1:7" ht="11.25">
      <c r="A22" s="19" t="s">
        <v>1</v>
      </c>
      <c r="B22" s="23"/>
      <c r="C22" s="20">
        <f>$B44-(C14+C13-C12)*$B6</f>
        <v>4169.04</v>
      </c>
      <c r="D22" s="20">
        <f>$B44-(D14+D13-D12)*$B6</f>
        <v>4169.04</v>
      </c>
      <c r="E22" s="20">
        <f>$B44-(E14+E13-E12)*$B6</f>
        <v>4169.04</v>
      </c>
      <c r="F22" s="20">
        <f>$B44-(F14+F13-F12)*$B6</f>
        <v>4169.04</v>
      </c>
      <c r="G22" s="20">
        <f>$B44-(G14+G13)*$B6</f>
        <v>4169.04</v>
      </c>
    </row>
    <row r="23" spans="1:7" ht="11.25">
      <c r="A23" s="19" t="s">
        <v>21</v>
      </c>
      <c r="B23" s="24"/>
      <c r="C23" s="22">
        <f>C22*C8/100</f>
        <v>0</v>
      </c>
      <c r="D23" s="22">
        <f>D22*D8/100</f>
        <v>0</v>
      </c>
      <c r="E23" s="22">
        <f>E22*E8/100</f>
        <v>0</v>
      </c>
      <c r="F23" s="22">
        <f>F22*F8/100</f>
        <v>0</v>
      </c>
      <c r="G23" s="22">
        <f>G22*G8/100</f>
        <v>0</v>
      </c>
    </row>
    <row r="24" spans="1:7" ht="11.25">
      <c r="A24" s="19" t="s">
        <v>22</v>
      </c>
      <c r="B24" s="24"/>
      <c r="C24" s="21">
        <f>C22*C9/100</f>
        <v>0</v>
      </c>
      <c r="D24" s="21">
        <f>D22*D9/100</f>
        <v>0</v>
      </c>
      <c r="E24" s="21">
        <f>E22*E9/100</f>
        <v>0</v>
      </c>
      <c r="F24" s="21">
        <f>F22*F9/100</f>
        <v>0</v>
      </c>
      <c r="G24" s="21">
        <f>G22*G9/100</f>
        <v>0</v>
      </c>
    </row>
    <row r="25" spans="1:7" ht="11.25">
      <c r="A25" s="13" t="s">
        <v>23</v>
      </c>
      <c r="B25" s="11"/>
      <c r="C25" s="11"/>
      <c r="D25" s="11"/>
      <c r="E25" s="11"/>
      <c r="F25" s="11"/>
      <c r="G25" s="11"/>
    </row>
    <row r="26" spans="1:7" ht="11.25">
      <c r="A26" s="19" t="s">
        <v>24</v>
      </c>
      <c r="B26" s="24"/>
      <c r="C26" s="20">
        <f aca="true" t="shared" si="2" ref="C26:G28">C18-C22</f>
        <v>410.6400000000003</v>
      </c>
      <c r="D26" s="20">
        <f t="shared" si="2"/>
        <v>410.6400000000003</v>
      </c>
      <c r="E26" s="20">
        <f t="shared" si="2"/>
        <v>410.6400000000003</v>
      </c>
      <c r="F26" s="20">
        <f t="shared" si="2"/>
        <v>410.6400000000003</v>
      </c>
      <c r="G26" s="20">
        <f t="shared" si="2"/>
        <v>410.6400000000003</v>
      </c>
    </row>
    <row r="27" spans="1:7" ht="11.25">
      <c r="A27" s="19" t="s">
        <v>25</v>
      </c>
      <c r="B27" s="24"/>
      <c r="C27" s="21">
        <f t="shared" si="2"/>
        <v>0</v>
      </c>
      <c r="D27" s="21">
        <f t="shared" si="2"/>
        <v>0</v>
      </c>
      <c r="E27" s="21">
        <f t="shared" si="2"/>
        <v>0</v>
      </c>
      <c r="F27" s="21">
        <f t="shared" si="2"/>
        <v>0</v>
      </c>
      <c r="G27" s="21">
        <f t="shared" si="2"/>
        <v>0</v>
      </c>
    </row>
    <row r="28" spans="1:7" ht="11.25">
      <c r="A28" s="19" t="s">
        <v>26</v>
      </c>
      <c r="B28" s="24"/>
      <c r="C28" s="21">
        <f t="shared" si="2"/>
        <v>0</v>
      </c>
      <c r="D28" s="21">
        <f t="shared" si="2"/>
        <v>0</v>
      </c>
      <c r="E28" s="21">
        <f t="shared" si="2"/>
        <v>0</v>
      </c>
      <c r="F28" s="21">
        <f t="shared" si="2"/>
        <v>0</v>
      </c>
      <c r="G28" s="21">
        <f t="shared" si="2"/>
        <v>0</v>
      </c>
    </row>
    <row r="29" spans="1:8" ht="11.25">
      <c r="A29" s="19" t="s">
        <v>27</v>
      </c>
      <c r="B29" s="24"/>
      <c r="C29" s="25">
        <f>C26/$B6</f>
        <v>472.0000000000004</v>
      </c>
      <c r="D29" s="25">
        <f>D26/$B6</f>
        <v>472.0000000000004</v>
      </c>
      <c r="E29" s="25">
        <f>E26/$B6</f>
        <v>472.0000000000004</v>
      </c>
      <c r="F29" s="25">
        <f>F26/$B6</f>
        <v>472.0000000000004</v>
      </c>
      <c r="G29" s="25">
        <f>G26/$B6</f>
        <v>472.0000000000004</v>
      </c>
      <c r="H29" s="14"/>
    </row>
    <row r="30" spans="1:7" ht="11.25">
      <c r="A30" s="19" t="s">
        <v>35</v>
      </c>
      <c r="B30" s="24"/>
      <c r="C30" s="20" t="e">
        <f>C27*200/((C8+B8)*$B6)</f>
        <v>#DIV/0!</v>
      </c>
      <c r="D30" s="20" t="e">
        <f>D27*200/((D8+C8)*$B6)</f>
        <v>#DIV/0!</v>
      </c>
      <c r="E30" s="20" t="e">
        <f>E27*200/((E8+D8)*$B6)</f>
        <v>#DIV/0!</v>
      </c>
      <c r="F30" s="20" t="e">
        <f>F27*200/((F8+E8)*$B6)</f>
        <v>#DIV/0!</v>
      </c>
      <c r="G30" s="20" t="e">
        <f>G27*200/((G8+F8)*$B6)</f>
        <v>#DIV/0!</v>
      </c>
    </row>
    <row r="31" spans="1:7" ht="11.25">
      <c r="A31" s="19" t="s">
        <v>28</v>
      </c>
      <c r="B31" s="23"/>
      <c r="C31" s="20" t="e">
        <f>C29-C30</f>
        <v>#DIV/0!</v>
      </c>
      <c r="D31" s="20" t="e">
        <f>D29-D30</f>
        <v>#DIV/0!</v>
      </c>
      <c r="E31" s="20" t="e">
        <f>E29-E30</f>
        <v>#DIV/0!</v>
      </c>
      <c r="F31" s="20" t="e">
        <f>F29-F30</f>
        <v>#DIV/0!</v>
      </c>
      <c r="G31" s="20" t="e">
        <f>G29-G30</f>
        <v>#DIV/0!</v>
      </c>
    </row>
    <row r="32" spans="1:7" ht="11.25">
      <c r="A32" s="19" t="s">
        <v>36</v>
      </c>
      <c r="B32" s="23"/>
      <c r="C32" s="21" t="e">
        <f>C27*(C9+B9)/(B8+C8)</f>
        <v>#DIV/0!</v>
      </c>
      <c r="D32" s="21" t="e">
        <f>D27*(D9+C9)/(C8+D8)</f>
        <v>#DIV/0!</v>
      </c>
      <c r="E32" s="21" t="e">
        <f>E27*(E9+D9)/(D8+E8)</f>
        <v>#DIV/0!</v>
      </c>
      <c r="F32" s="21" t="e">
        <f>F27*(F9+E9)/(E8+F8)</f>
        <v>#DIV/0!</v>
      </c>
      <c r="G32" s="21" t="e">
        <f>G27*(G9+F9)/(F8+G8)</f>
        <v>#DIV/0!</v>
      </c>
    </row>
    <row r="33" spans="1:7" ht="11.25">
      <c r="A33" s="19" t="s">
        <v>29</v>
      </c>
      <c r="B33" s="23"/>
      <c r="C33" s="26" t="e">
        <f>C28-C32</f>
        <v>#DIV/0!</v>
      </c>
      <c r="D33" s="26" t="e">
        <f>D28-D32</f>
        <v>#DIV/0!</v>
      </c>
      <c r="E33" s="26" t="e">
        <f>E28-E32</f>
        <v>#DIV/0!</v>
      </c>
      <c r="F33" s="26" t="e">
        <f>F28-F32</f>
        <v>#DIV/0!</v>
      </c>
      <c r="G33" s="26" t="e">
        <f>G28-G32</f>
        <v>#DIV/0!</v>
      </c>
    </row>
    <row r="34" spans="1:7" ht="11.25">
      <c r="A34" s="1" t="s">
        <v>33</v>
      </c>
      <c r="B34" s="3"/>
      <c r="C34" s="15"/>
      <c r="D34" s="15"/>
      <c r="E34" s="15"/>
      <c r="F34" s="15"/>
      <c r="G34" s="17" t="e">
        <f>SUM(C33:G33)</f>
        <v>#DIV/0!</v>
      </c>
    </row>
    <row r="35" spans="1:7" ht="11.25">
      <c r="A35" s="13" t="s">
        <v>30</v>
      </c>
      <c r="B35" s="3"/>
      <c r="C35" s="3"/>
      <c r="D35" s="3"/>
      <c r="E35" s="3"/>
      <c r="F35" s="3"/>
      <c r="G35" s="3"/>
    </row>
    <row r="36" spans="1:7" ht="11.25">
      <c r="A36" s="19" t="s">
        <v>1</v>
      </c>
      <c r="B36" s="20">
        <f>+B13*$B$6</f>
        <v>0</v>
      </c>
      <c r="C36" s="20">
        <f>(C13)*$B6</f>
        <v>461.96999999999997</v>
      </c>
      <c r="D36" s="20">
        <f>(D13)*$B6</f>
        <v>461.96999999999997</v>
      </c>
      <c r="E36" s="20">
        <f>(E13)*$B6</f>
        <v>461.96999999999997</v>
      </c>
      <c r="F36" s="20">
        <f>(F13)*$B6</f>
        <v>461.96999999999997</v>
      </c>
      <c r="G36" s="23"/>
    </row>
    <row r="37" spans="1:7" ht="11.25">
      <c r="A37" s="19" t="s">
        <v>2</v>
      </c>
      <c r="B37" s="21">
        <f>+B$36*B$8/100</f>
        <v>0</v>
      </c>
      <c r="C37" s="21">
        <f>C36*$B8/100</f>
        <v>0</v>
      </c>
      <c r="D37" s="21">
        <f>D36*$B8/100</f>
        <v>0</v>
      </c>
      <c r="E37" s="21">
        <f>E36*$B8/100</f>
        <v>0</v>
      </c>
      <c r="F37" s="21">
        <f>F36*$B8/100</f>
        <v>0</v>
      </c>
      <c r="G37" s="24"/>
    </row>
    <row r="38" spans="1:7" ht="11.25">
      <c r="A38" s="19" t="s">
        <v>3</v>
      </c>
      <c r="B38" s="21">
        <f>+B$36*B$9/100</f>
        <v>0</v>
      </c>
      <c r="C38" s="21">
        <f>C36*$B9/100</f>
        <v>0</v>
      </c>
      <c r="D38" s="21">
        <f>D36*$B9/100</f>
        <v>0</v>
      </c>
      <c r="E38" s="21">
        <f>E36*$B9/100</f>
        <v>0</v>
      </c>
      <c r="F38" s="21">
        <f>F36*$B9/100</f>
        <v>0</v>
      </c>
      <c r="G38" s="24"/>
    </row>
    <row r="39" spans="1:7" ht="11.25">
      <c r="A39" s="13" t="s">
        <v>31</v>
      </c>
      <c r="B39" s="3"/>
      <c r="C39" s="3"/>
      <c r="D39" s="3"/>
      <c r="E39" s="3"/>
      <c r="F39" s="3"/>
      <c r="G39" s="3"/>
    </row>
    <row r="40" spans="1:7" ht="11.25">
      <c r="A40" s="19" t="s">
        <v>1</v>
      </c>
      <c r="B40" s="20">
        <f>(B12)*$B$6</f>
        <v>205.32</v>
      </c>
      <c r="C40" s="20">
        <f>(C12)*$B6</f>
        <v>51.33</v>
      </c>
      <c r="D40" s="20">
        <f>(D12)*$B6</f>
        <v>51.33</v>
      </c>
      <c r="E40" s="20">
        <f>(E12)*$B6</f>
        <v>51.33</v>
      </c>
      <c r="F40" s="20">
        <f>(F12)*$B6</f>
        <v>51.33</v>
      </c>
      <c r="G40" s="23"/>
    </row>
    <row r="41" spans="1:7" ht="11.25">
      <c r="A41" s="19" t="s">
        <v>8</v>
      </c>
      <c r="B41" s="21">
        <f>+B$40*B$8/100</f>
        <v>0</v>
      </c>
      <c r="C41" s="21">
        <f>C40*C8/100</f>
        <v>0</v>
      </c>
      <c r="D41" s="21">
        <f>D40*D8/100</f>
        <v>0</v>
      </c>
      <c r="E41" s="21">
        <f>E40*E8/100</f>
        <v>0</v>
      </c>
      <c r="F41" s="21">
        <f>F40*F8/100</f>
        <v>0</v>
      </c>
      <c r="G41" s="24"/>
    </row>
    <row r="42" spans="1:7" ht="11.25">
      <c r="A42" s="19" t="s">
        <v>9</v>
      </c>
      <c r="B42" s="21">
        <f>+B$40*B$9/100</f>
        <v>0</v>
      </c>
      <c r="C42" s="21">
        <f>C40*C9/100</f>
        <v>0</v>
      </c>
      <c r="D42" s="21">
        <f>D40*D9/100</f>
        <v>0</v>
      </c>
      <c r="E42" s="21">
        <f>E40*E9/100</f>
        <v>0</v>
      </c>
      <c r="F42" s="21">
        <f>F40*F9/100</f>
        <v>0</v>
      </c>
      <c r="G42" s="24"/>
    </row>
    <row r="43" spans="1:7" ht="11.25">
      <c r="A43" s="13" t="s">
        <v>32</v>
      </c>
      <c r="B43" s="3"/>
      <c r="C43" s="3"/>
      <c r="D43" s="3"/>
      <c r="E43" s="3"/>
      <c r="F43" s="3"/>
      <c r="G43" s="3"/>
    </row>
    <row r="44" spans="1:7" ht="11.25">
      <c r="A44" s="19" t="s">
        <v>1</v>
      </c>
      <c r="B44" s="20">
        <f>B18+B36-B40</f>
        <v>4579.68</v>
      </c>
      <c r="C44" s="20">
        <f aca="true" t="shared" si="3" ref="C44:F46">C22+C36-C40</f>
        <v>4579.68</v>
      </c>
      <c r="D44" s="20">
        <f t="shared" si="3"/>
        <v>4579.68</v>
      </c>
      <c r="E44" s="20">
        <f t="shared" si="3"/>
        <v>4579.68</v>
      </c>
      <c r="F44" s="20">
        <f t="shared" si="3"/>
        <v>4579.68</v>
      </c>
      <c r="G44" s="23"/>
    </row>
    <row r="45" spans="1:7" ht="11.25">
      <c r="A45" s="19" t="s">
        <v>10</v>
      </c>
      <c r="B45" s="21">
        <f>B19+B37-B41</f>
        <v>0</v>
      </c>
      <c r="C45" s="21">
        <f t="shared" si="3"/>
        <v>0</v>
      </c>
      <c r="D45" s="21">
        <f t="shared" si="3"/>
        <v>0</v>
      </c>
      <c r="E45" s="21">
        <f t="shared" si="3"/>
        <v>0</v>
      </c>
      <c r="F45" s="21">
        <f t="shared" si="3"/>
        <v>0</v>
      </c>
      <c r="G45" s="23"/>
    </row>
    <row r="46" spans="1:7" ht="11.25">
      <c r="A46" s="19" t="s">
        <v>11</v>
      </c>
      <c r="B46" s="21">
        <f>B20+B38-B42</f>
        <v>0</v>
      </c>
      <c r="C46" s="21">
        <f t="shared" si="3"/>
        <v>0</v>
      </c>
      <c r="D46" s="21">
        <f t="shared" si="3"/>
        <v>0</v>
      </c>
      <c r="E46" s="21">
        <f t="shared" si="3"/>
        <v>0</v>
      </c>
      <c r="F46" s="21">
        <f t="shared" si="3"/>
        <v>0</v>
      </c>
      <c r="G46" s="23"/>
    </row>
    <row r="47" spans="2:7" ht="11.25">
      <c r="B47" s="11"/>
      <c r="C47" s="11"/>
      <c r="D47" s="11"/>
      <c r="E47" s="11"/>
      <c r="F47" s="11"/>
      <c r="G47" s="11"/>
    </row>
    <row r="48" ht="11.25">
      <c r="A48" s="1" t="s">
        <v>37</v>
      </c>
    </row>
  </sheetData>
  <mergeCells count="2">
    <mergeCell ref="B2:C2"/>
    <mergeCell ref="E1:F1"/>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I48"/>
  <sheetViews>
    <sheetView showGridLines="0" tabSelected="1" workbookViewId="0" topLeftCell="A1">
      <selection activeCell="I39" sqref="I39"/>
    </sheetView>
  </sheetViews>
  <sheetFormatPr defaultColWidth="9.140625" defaultRowHeight="12.75"/>
  <cols>
    <col min="1" max="1" width="25.140625" style="1" customWidth="1"/>
    <col min="2" max="6" width="9.140625" style="2" customWidth="1"/>
    <col min="7" max="16384" width="9.140625" style="1" customWidth="1"/>
  </cols>
  <sheetData>
    <row r="1" spans="1:6" ht="12" customHeight="1">
      <c r="A1"/>
      <c r="B1"/>
      <c r="E1" s="35"/>
      <c r="F1" s="35"/>
    </row>
    <row r="2" spans="1:3" ht="12" customHeight="1">
      <c r="A2"/>
      <c r="B2" s="34" t="s">
        <v>16</v>
      </c>
      <c r="C2" s="34"/>
    </row>
    <row r="3" spans="1:3" ht="12" customHeight="1">
      <c r="A3"/>
      <c r="B3" s="33" t="s">
        <v>41</v>
      </c>
      <c r="C3" s="5"/>
    </row>
    <row r="4" spans="1:2" ht="12" customHeight="1">
      <c r="A4"/>
      <c r="B4"/>
    </row>
    <row r="5" spans="1:2" ht="12" customHeight="1" thickBot="1">
      <c r="A5"/>
      <c r="B5"/>
    </row>
    <row r="6" spans="1:2" ht="12" thickBot="1">
      <c r="A6" s="1" t="s">
        <v>14</v>
      </c>
      <c r="B6" s="7">
        <v>0.87</v>
      </c>
    </row>
    <row r="7" ht="11.25">
      <c r="A7" s="12" t="s">
        <v>6</v>
      </c>
    </row>
    <row r="8" spans="1:7" ht="11.25">
      <c r="A8" s="19" t="s">
        <v>4</v>
      </c>
      <c r="B8" s="27">
        <v>0.1862</v>
      </c>
      <c r="C8" s="27">
        <v>0.2207</v>
      </c>
      <c r="D8" s="27">
        <v>0.2605</v>
      </c>
      <c r="E8" s="27">
        <v>0.2877</v>
      </c>
      <c r="F8" s="27">
        <v>0.3194</v>
      </c>
      <c r="G8" s="27">
        <v>0.3356</v>
      </c>
    </row>
    <row r="9" spans="1:7" ht="11.25">
      <c r="A9" s="19" t="s">
        <v>5</v>
      </c>
      <c r="B9" s="27">
        <v>0.0709</v>
      </c>
      <c r="C9" s="27">
        <v>0.0656</v>
      </c>
      <c r="D9" s="27">
        <v>0.0744</v>
      </c>
      <c r="E9" s="27">
        <v>0.0829</v>
      </c>
      <c r="F9" s="27">
        <v>0.09</v>
      </c>
      <c r="G9" s="27">
        <v>0.0947</v>
      </c>
    </row>
    <row r="10" spans="1:7" ht="11.25">
      <c r="A10" s="19" t="s">
        <v>7</v>
      </c>
      <c r="B10" s="25">
        <v>5500</v>
      </c>
      <c r="C10" s="28">
        <f>+B44/$B$6</f>
        <v>5264</v>
      </c>
      <c r="D10" s="28">
        <f>+C44/$B$6</f>
        <v>4818.000000000001</v>
      </c>
      <c r="E10" s="25">
        <f>+D44/$B$6</f>
        <v>4477</v>
      </c>
      <c r="F10" s="25">
        <f>+E44/$B$6</f>
        <v>4142.000000000001</v>
      </c>
      <c r="G10" s="25">
        <f>+F44/$B$6</f>
        <v>3878</v>
      </c>
    </row>
    <row r="11" spans="1:7" ht="11.25">
      <c r="A11" s="1" t="s">
        <v>0</v>
      </c>
      <c r="B11" s="2" t="s">
        <v>18</v>
      </c>
      <c r="C11" s="10"/>
      <c r="D11" s="10"/>
      <c r="E11" s="10"/>
      <c r="F11" s="10"/>
      <c r="G11" s="2" t="s">
        <v>15</v>
      </c>
    </row>
    <row r="12" spans="1:8" ht="11.25">
      <c r="A12" s="19" t="s">
        <v>31</v>
      </c>
      <c r="B12" s="29">
        <v>236</v>
      </c>
      <c r="C12" s="29">
        <v>59</v>
      </c>
      <c r="D12" s="29">
        <v>59</v>
      </c>
      <c r="E12" s="29">
        <v>59</v>
      </c>
      <c r="F12" s="29">
        <v>59</v>
      </c>
      <c r="G12" s="29">
        <v>0</v>
      </c>
      <c r="H12" s="3"/>
    </row>
    <row r="13" spans="1:9" ht="11.25">
      <c r="A13" s="19" t="s">
        <v>30</v>
      </c>
      <c r="B13" s="29">
        <v>0</v>
      </c>
      <c r="C13" s="29">
        <f>472+59</f>
        <v>531</v>
      </c>
      <c r="D13" s="29">
        <f>472+59</f>
        <v>531</v>
      </c>
      <c r="E13" s="29">
        <f>472+59</f>
        <v>531</v>
      </c>
      <c r="F13" s="29">
        <f>472+59</f>
        <v>531</v>
      </c>
      <c r="G13" s="29">
        <v>472</v>
      </c>
      <c r="H13" s="3"/>
      <c r="I13" s="18"/>
    </row>
    <row r="14" spans="1:8" ht="11.25">
      <c r="A14" s="30" t="s">
        <v>34</v>
      </c>
      <c r="B14" s="29">
        <v>0</v>
      </c>
      <c r="C14" s="29">
        <v>446</v>
      </c>
      <c r="D14" s="29">
        <v>787</v>
      </c>
      <c r="E14" s="29">
        <v>1122</v>
      </c>
      <c r="F14" s="29">
        <v>1386</v>
      </c>
      <c r="G14" s="29">
        <v>1727</v>
      </c>
      <c r="H14" s="3"/>
    </row>
    <row r="15" spans="2:8" s="8" customFormat="1" ht="11.25">
      <c r="B15" s="6"/>
      <c r="C15" s="6"/>
      <c r="D15" s="6"/>
      <c r="E15" s="4" t="s">
        <v>17</v>
      </c>
      <c r="F15" s="6"/>
      <c r="G15" s="6"/>
      <c r="H15" s="9">
        <f>SUM(C29:G29)</f>
        <v>4087</v>
      </c>
    </row>
    <row r="16" spans="5:8" ht="11.25">
      <c r="E16" s="4"/>
      <c r="H16" s="16"/>
    </row>
    <row r="17" ht="11.25">
      <c r="A17" s="13" t="s">
        <v>19</v>
      </c>
    </row>
    <row r="18" spans="1:7" ht="11.25">
      <c r="A18" s="19" t="s">
        <v>1</v>
      </c>
      <c r="B18" s="20">
        <f aca="true" t="shared" si="0" ref="B18:G18">+B10*$B$6</f>
        <v>4785</v>
      </c>
      <c r="C18" s="20">
        <f t="shared" si="0"/>
        <v>4579.68</v>
      </c>
      <c r="D18" s="20">
        <f t="shared" si="0"/>
        <v>4191.660000000001</v>
      </c>
      <c r="E18" s="20">
        <f t="shared" si="0"/>
        <v>3894.99</v>
      </c>
      <c r="F18" s="20">
        <f t="shared" si="0"/>
        <v>3603.540000000001</v>
      </c>
      <c r="G18" s="20">
        <f t="shared" si="0"/>
        <v>3373.86</v>
      </c>
    </row>
    <row r="19" spans="1:7" ht="11.25">
      <c r="A19" s="19" t="s">
        <v>12</v>
      </c>
      <c r="B19" s="21">
        <f>+B$18*B$8/100</f>
        <v>8.90967</v>
      </c>
      <c r="C19" s="22">
        <f aca="true" t="shared" si="1" ref="C19:G20">B45</f>
        <v>8.52736416</v>
      </c>
      <c r="D19" s="22">
        <f t="shared" si="1"/>
        <v>9.091613970000001</v>
      </c>
      <c r="E19" s="22">
        <f t="shared" si="1"/>
        <v>9.80320524</v>
      </c>
      <c r="F19" s="22">
        <f t="shared" si="1"/>
        <v>9.898485030000002</v>
      </c>
      <c r="G19" s="22">
        <f t="shared" si="1"/>
        <v>10.160764800000003</v>
      </c>
    </row>
    <row r="20" spans="1:7" ht="11.25">
      <c r="A20" s="19" t="s">
        <v>13</v>
      </c>
      <c r="B20" s="21">
        <f>+B$18*B$9/100</f>
        <v>3.3925650000000003</v>
      </c>
      <c r="C20" s="21">
        <f t="shared" si="1"/>
        <v>3.2469931200000004</v>
      </c>
      <c r="D20" s="21">
        <f t="shared" si="1"/>
        <v>2.7742133700000005</v>
      </c>
      <c r="E20" s="21">
        <f t="shared" si="1"/>
        <v>2.8817036099999997</v>
      </c>
      <c r="F20" s="21">
        <f t="shared" si="1"/>
        <v>2.931898260000001</v>
      </c>
      <c r="G20" s="21">
        <f t="shared" si="1"/>
        <v>2.94823773</v>
      </c>
    </row>
    <row r="21" spans="1:7" ht="11.25">
      <c r="A21" s="13" t="s">
        <v>20</v>
      </c>
      <c r="B21" s="11"/>
      <c r="C21" s="11"/>
      <c r="D21" s="11"/>
      <c r="E21" s="11"/>
      <c r="F21" s="11"/>
      <c r="G21" s="11"/>
    </row>
    <row r="22" spans="1:7" ht="11.25">
      <c r="A22" s="19" t="s">
        <v>1</v>
      </c>
      <c r="B22" s="23"/>
      <c r="C22" s="20">
        <f>$B44-(C14+C13-C12)*$B6</f>
        <v>3781.0200000000004</v>
      </c>
      <c r="D22" s="20">
        <f>$B44-(D14+D13-D12)*$B6</f>
        <v>3484.3500000000004</v>
      </c>
      <c r="E22" s="20">
        <f>$B44-(E14+E13-E12)*$B6</f>
        <v>3192.9000000000005</v>
      </c>
      <c r="F22" s="20">
        <f>$B44-(F14+F13-F12)*$B6</f>
        <v>2963.2200000000003</v>
      </c>
      <c r="G22" s="20">
        <f>$B44-(G14+G13)*$B6</f>
        <v>2666.55</v>
      </c>
    </row>
    <row r="23" spans="1:7" ht="11.25">
      <c r="A23" s="19" t="s">
        <v>21</v>
      </c>
      <c r="B23" s="24"/>
      <c r="C23" s="22">
        <f>C22*C8/100</f>
        <v>8.344711140000001</v>
      </c>
      <c r="D23" s="22">
        <f>D22*D8/100</f>
        <v>9.07673175</v>
      </c>
      <c r="E23" s="22">
        <f>E22*E8/100</f>
        <v>9.185973300000002</v>
      </c>
      <c r="F23" s="22">
        <f>F22*F8/100</f>
        <v>9.464524680000002</v>
      </c>
      <c r="G23" s="22">
        <f>G22*G8/100</f>
        <v>8.948941800000002</v>
      </c>
    </row>
    <row r="24" spans="1:7" ht="11.25">
      <c r="A24" s="19" t="s">
        <v>22</v>
      </c>
      <c r="B24" s="24"/>
      <c r="C24" s="21">
        <f>C22*C9/100</f>
        <v>2.4803491200000005</v>
      </c>
      <c r="D24" s="21">
        <f>D22*D9/100</f>
        <v>2.5923564</v>
      </c>
      <c r="E24" s="21">
        <f>E22*E9/100</f>
        <v>2.646914100000001</v>
      </c>
      <c r="F24" s="21">
        <f>F22*F9/100</f>
        <v>2.6668979999999998</v>
      </c>
      <c r="G24" s="21">
        <f>G22*G9/100</f>
        <v>2.5252228500000005</v>
      </c>
    </row>
    <row r="25" spans="1:7" ht="11.25">
      <c r="A25" s="13" t="s">
        <v>23</v>
      </c>
      <c r="B25" s="11"/>
      <c r="C25" s="11"/>
      <c r="D25" s="11"/>
      <c r="E25" s="11"/>
      <c r="F25" s="11"/>
      <c r="G25" s="11"/>
    </row>
    <row r="26" spans="1:7" ht="11.25">
      <c r="A26" s="19" t="s">
        <v>24</v>
      </c>
      <c r="B26" s="24"/>
      <c r="C26" s="20">
        <f aca="true" t="shared" si="2" ref="C26:G28">C18-C22</f>
        <v>798.6599999999999</v>
      </c>
      <c r="D26" s="20">
        <f t="shared" si="2"/>
        <v>707.3100000000004</v>
      </c>
      <c r="E26" s="20">
        <f t="shared" si="2"/>
        <v>702.0899999999992</v>
      </c>
      <c r="F26" s="20">
        <f t="shared" si="2"/>
        <v>640.3200000000006</v>
      </c>
      <c r="G26" s="20">
        <f t="shared" si="2"/>
        <v>707.31</v>
      </c>
    </row>
    <row r="27" spans="1:7" ht="11.25">
      <c r="A27" s="19" t="s">
        <v>25</v>
      </c>
      <c r="B27" s="24"/>
      <c r="C27" s="21">
        <f t="shared" si="2"/>
        <v>0.18265301999999828</v>
      </c>
      <c r="D27" s="21">
        <f t="shared" si="2"/>
        <v>0.014882220000000501</v>
      </c>
      <c r="E27" s="21">
        <f t="shared" si="2"/>
        <v>0.6172319399999981</v>
      </c>
      <c r="F27" s="21">
        <f t="shared" si="2"/>
        <v>0.43396034999999955</v>
      </c>
      <c r="G27" s="21">
        <f t="shared" si="2"/>
        <v>1.2118230000000008</v>
      </c>
    </row>
    <row r="28" spans="1:7" ht="11.25">
      <c r="A28" s="19" t="s">
        <v>26</v>
      </c>
      <c r="B28" s="24"/>
      <c r="C28" s="21">
        <f t="shared" si="2"/>
        <v>0.7666439999999999</v>
      </c>
      <c r="D28" s="21">
        <f t="shared" si="2"/>
        <v>0.18185697000000056</v>
      </c>
      <c r="E28" s="21">
        <f t="shared" si="2"/>
        <v>0.2347895099999988</v>
      </c>
      <c r="F28" s="21">
        <f t="shared" si="2"/>
        <v>0.2650002600000012</v>
      </c>
      <c r="G28" s="21">
        <f t="shared" si="2"/>
        <v>0.4230148799999993</v>
      </c>
    </row>
    <row r="29" spans="1:8" ht="11.25">
      <c r="A29" s="19" t="s">
        <v>27</v>
      </c>
      <c r="B29" s="24"/>
      <c r="C29" s="25">
        <f>C26/$B6</f>
        <v>917.9999999999999</v>
      </c>
      <c r="D29" s="25">
        <f>D26/$B6</f>
        <v>813.0000000000005</v>
      </c>
      <c r="E29" s="25">
        <f>E26/$B6</f>
        <v>806.9999999999991</v>
      </c>
      <c r="F29" s="25">
        <f>F26/$B6</f>
        <v>736.0000000000007</v>
      </c>
      <c r="G29" s="25">
        <f>G26/$B6</f>
        <v>812.9999999999999</v>
      </c>
      <c r="H29" s="14"/>
    </row>
    <row r="30" spans="1:7" ht="11.25">
      <c r="A30" s="19" t="s">
        <v>35</v>
      </c>
      <c r="B30" s="24"/>
      <c r="C30" s="20">
        <f>C27*200/((C8+B8)*$B6)</f>
        <v>103.19292209387959</v>
      </c>
      <c r="D30" s="20">
        <f>D27*200/((D8+C8)*$B6)</f>
        <v>7.109725685785775</v>
      </c>
      <c r="E30" s="20">
        <f>E27*200/((E8+D8)*$B6)</f>
        <v>258.83327252827354</v>
      </c>
      <c r="F30" s="20">
        <f>F27*200/((F8+E8)*$B6)</f>
        <v>164.32383462362031</v>
      </c>
      <c r="G30" s="20">
        <f>G27*200/((G8+F8)*$B6)</f>
        <v>425.31297709923695</v>
      </c>
    </row>
    <row r="31" spans="1:7" ht="11.25">
      <c r="A31" s="19" t="s">
        <v>28</v>
      </c>
      <c r="B31" s="23"/>
      <c r="C31" s="20">
        <f>C29-C30</f>
        <v>814.8070779061203</v>
      </c>
      <c r="D31" s="20">
        <f>D29-D30</f>
        <v>805.8902743142147</v>
      </c>
      <c r="E31" s="20">
        <f>E29-E30</f>
        <v>548.1667274717256</v>
      </c>
      <c r="F31" s="20">
        <f>F29-F30</f>
        <v>571.6761653763804</v>
      </c>
      <c r="G31" s="20">
        <f>G29-G30</f>
        <v>387.68702290076294</v>
      </c>
    </row>
    <row r="32" spans="1:7" ht="11.25">
      <c r="A32" s="19" t="s">
        <v>36</v>
      </c>
      <c r="B32" s="23"/>
      <c r="C32" s="21">
        <f>C27*(C9+B9)/(B8+C8)</f>
        <v>0.06127337731629335</v>
      </c>
      <c r="D32" s="21">
        <f>D27*(D9+C9)/(C8+D8)</f>
        <v>0.0043298229426435375</v>
      </c>
      <c r="E32" s="21">
        <f>E27*(E9+D9)/(D8+E8)</f>
        <v>0.17710796089383382</v>
      </c>
      <c r="F32" s="21">
        <f>F27*(F9+E9)/(E8+F8)</f>
        <v>0.1235904208779442</v>
      </c>
      <c r="G32" s="21">
        <f>G27*(G9+F9)/(F8+G8)</f>
        <v>0.3417155848854964</v>
      </c>
    </row>
    <row r="33" spans="1:7" ht="11.25">
      <c r="A33" s="19" t="s">
        <v>29</v>
      </c>
      <c r="B33" s="23"/>
      <c r="C33" s="26">
        <f>C28-C32</f>
        <v>0.7053706226837065</v>
      </c>
      <c r="D33" s="26">
        <f>D28-D32</f>
        <v>0.17752714705735703</v>
      </c>
      <c r="E33" s="26">
        <f>E28-E32</f>
        <v>0.05768154910616499</v>
      </c>
      <c r="F33" s="26">
        <f>F28-F32</f>
        <v>0.141409839122057</v>
      </c>
      <c r="G33" s="26">
        <f>G28-G32</f>
        <v>0.0812992951145029</v>
      </c>
    </row>
    <row r="34" spans="1:7" ht="11.25">
      <c r="A34" s="1" t="s">
        <v>33</v>
      </c>
      <c r="B34" s="3"/>
      <c r="C34" s="15"/>
      <c r="D34" s="15"/>
      <c r="E34" s="15"/>
      <c r="F34" s="15"/>
      <c r="G34" s="17">
        <f>SUM(C33:G33)</f>
        <v>1.1632884530837884</v>
      </c>
    </row>
    <row r="35" spans="1:7" ht="11.25">
      <c r="A35" s="13" t="s">
        <v>30</v>
      </c>
      <c r="B35" s="3"/>
      <c r="C35" s="3"/>
      <c r="D35" s="3"/>
      <c r="E35" s="3"/>
      <c r="F35" s="3"/>
      <c r="G35" s="3"/>
    </row>
    <row r="36" spans="1:7" ht="11.25">
      <c r="A36" s="19" t="s">
        <v>1</v>
      </c>
      <c r="B36" s="20">
        <f>+B13*$B$6</f>
        <v>0</v>
      </c>
      <c r="C36" s="20">
        <f>(C13)*$B6</f>
        <v>461.96999999999997</v>
      </c>
      <c r="D36" s="20">
        <f>(D13)*$B6</f>
        <v>461.96999999999997</v>
      </c>
      <c r="E36" s="20">
        <f>(E13)*$B6</f>
        <v>461.96999999999997</v>
      </c>
      <c r="F36" s="20">
        <f>(F13)*$B6</f>
        <v>461.96999999999997</v>
      </c>
      <c r="G36" s="23"/>
    </row>
    <row r="37" spans="1:7" ht="11.25">
      <c r="A37" s="19" t="s">
        <v>2</v>
      </c>
      <c r="B37" s="21">
        <f>+B$36*B$8/100</f>
        <v>0</v>
      </c>
      <c r="C37" s="21">
        <f>C36*$B8/100</f>
        <v>0.8601881399999999</v>
      </c>
      <c r="D37" s="21">
        <f>D36*$B8/100</f>
        <v>0.8601881399999999</v>
      </c>
      <c r="E37" s="21">
        <f>E36*$B8/100</f>
        <v>0.8601881399999999</v>
      </c>
      <c r="F37" s="21">
        <f>F36*$B8/100</f>
        <v>0.8601881399999999</v>
      </c>
      <c r="G37" s="24"/>
    </row>
    <row r="38" spans="1:7" ht="11.25">
      <c r="A38" s="19" t="s">
        <v>3</v>
      </c>
      <c r="B38" s="21">
        <f>+B$36*B$9/100</f>
        <v>0</v>
      </c>
      <c r="C38" s="21">
        <f>C36*$B9/100</f>
        <v>0.32753673</v>
      </c>
      <c r="D38" s="21">
        <f>D36*$B9/100</f>
        <v>0.32753673</v>
      </c>
      <c r="E38" s="21">
        <f>E36*$B9/100</f>
        <v>0.32753673</v>
      </c>
      <c r="F38" s="21">
        <f>F36*$B9/100</f>
        <v>0.32753673</v>
      </c>
      <c r="G38" s="24"/>
    </row>
    <row r="39" spans="1:7" ht="11.25">
      <c r="A39" s="13" t="s">
        <v>31</v>
      </c>
      <c r="B39" s="3"/>
      <c r="C39" s="3"/>
      <c r="D39" s="3"/>
      <c r="E39" s="3"/>
      <c r="F39" s="3"/>
      <c r="G39" s="3"/>
    </row>
    <row r="40" spans="1:7" ht="11.25">
      <c r="A40" s="19" t="s">
        <v>1</v>
      </c>
      <c r="B40" s="20">
        <f>(B12)*$B$6</f>
        <v>205.32</v>
      </c>
      <c r="C40" s="20">
        <f>(C12)*$B6</f>
        <v>51.33</v>
      </c>
      <c r="D40" s="20">
        <f>(D12)*$B6</f>
        <v>51.33</v>
      </c>
      <c r="E40" s="20">
        <f>(E12)*$B6</f>
        <v>51.33</v>
      </c>
      <c r="F40" s="20">
        <f>(F12)*$B6</f>
        <v>51.33</v>
      </c>
      <c r="G40" s="23"/>
    </row>
    <row r="41" spans="1:7" ht="11.25">
      <c r="A41" s="19" t="s">
        <v>8</v>
      </c>
      <c r="B41" s="21">
        <f>+B$40*B$8/100</f>
        <v>0.38230584</v>
      </c>
      <c r="C41" s="21">
        <f>C40*C8/100</f>
        <v>0.11328531</v>
      </c>
      <c r="D41" s="21">
        <f>D40*D8/100</f>
        <v>0.13371465000000002</v>
      </c>
      <c r="E41" s="21">
        <f>E40*E8/100</f>
        <v>0.14767640999999998</v>
      </c>
      <c r="F41" s="21">
        <f>F40*F8/100</f>
        <v>0.16394802000000003</v>
      </c>
      <c r="G41" s="24"/>
    </row>
    <row r="42" spans="1:7" ht="11.25">
      <c r="A42" s="19" t="s">
        <v>9</v>
      </c>
      <c r="B42" s="21">
        <f>+B$40*B$9/100</f>
        <v>0.14557188</v>
      </c>
      <c r="C42" s="21">
        <f>C40*C9/100</f>
        <v>0.03367248</v>
      </c>
      <c r="D42" s="21">
        <f>D40*D9/100</f>
        <v>0.03818952</v>
      </c>
      <c r="E42" s="21">
        <f>E40*E9/100</f>
        <v>0.042552570000000005</v>
      </c>
      <c r="F42" s="21">
        <f>F40*F9/100</f>
        <v>0.046197</v>
      </c>
      <c r="G42" s="24"/>
    </row>
    <row r="43" spans="1:7" ht="11.25">
      <c r="A43" s="13" t="s">
        <v>32</v>
      </c>
      <c r="B43" s="3"/>
      <c r="C43" s="3"/>
      <c r="D43" s="3"/>
      <c r="E43" s="3"/>
      <c r="F43" s="3"/>
      <c r="G43" s="3"/>
    </row>
    <row r="44" spans="1:7" ht="11.25">
      <c r="A44" s="19" t="s">
        <v>1</v>
      </c>
      <c r="B44" s="20">
        <f>B18+B36-B40</f>
        <v>4579.68</v>
      </c>
      <c r="C44" s="20">
        <f aca="true" t="shared" si="3" ref="C44:F46">C22+C36-C40</f>
        <v>4191.660000000001</v>
      </c>
      <c r="D44" s="20">
        <f t="shared" si="3"/>
        <v>3894.9900000000002</v>
      </c>
      <c r="E44" s="20">
        <f t="shared" si="3"/>
        <v>3603.5400000000004</v>
      </c>
      <c r="F44" s="20">
        <f t="shared" si="3"/>
        <v>3373.86</v>
      </c>
      <c r="G44" s="23"/>
    </row>
    <row r="45" spans="1:7" ht="11.25">
      <c r="A45" s="19" t="s">
        <v>10</v>
      </c>
      <c r="B45" s="21">
        <f>B19+B37-B41</f>
        <v>8.52736416</v>
      </c>
      <c r="C45" s="21">
        <f t="shared" si="3"/>
        <v>9.091613970000001</v>
      </c>
      <c r="D45" s="21">
        <f t="shared" si="3"/>
        <v>9.80320524</v>
      </c>
      <c r="E45" s="21">
        <f t="shared" si="3"/>
        <v>9.898485030000002</v>
      </c>
      <c r="F45" s="21">
        <f t="shared" si="3"/>
        <v>10.160764800000003</v>
      </c>
      <c r="G45" s="23"/>
    </row>
    <row r="46" spans="1:7" ht="11.25">
      <c r="A46" s="19" t="s">
        <v>11</v>
      </c>
      <c r="B46" s="21">
        <f>B20+B38-B42</f>
        <v>3.2469931200000004</v>
      </c>
      <c r="C46" s="21">
        <f t="shared" si="3"/>
        <v>2.7742133700000005</v>
      </c>
      <c r="D46" s="21">
        <f t="shared" si="3"/>
        <v>2.8817036099999997</v>
      </c>
      <c r="E46" s="21">
        <f t="shared" si="3"/>
        <v>2.931898260000001</v>
      </c>
      <c r="F46" s="21">
        <f t="shared" si="3"/>
        <v>2.94823773</v>
      </c>
      <c r="G46" s="23"/>
    </row>
    <row r="47" spans="2:7" ht="11.25">
      <c r="B47" s="11"/>
      <c r="C47" s="11"/>
      <c r="D47" s="11"/>
      <c r="E47" s="11"/>
      <c r="F47" s="11"/>
      <c r="G47" s="11"/>
    </row>
    <row r="48" ht="11.25">
      <c r="A48" s="1" t="s">
        <v>37</v>
      </c>
    </row>
  </sheetData>
  <mergeCells count="2">
    <mergeCell ref="B2:C2"/>
    <mergeCell ref="E1:F1"/>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B19"/>
  <sheetViews>
    <sheetView workbookViewId="0" topLeftCell="A1">
      <selection activeCell="B11" sqref="B11"/>
    </sheetView>
  </sheetViews>
  <sheetFormatPr defaultColWidth="9.140625" defaultRowHeight="12.75"/>
  <cols>
    <col min="1" max="1" width="14.00390625" style="0" customWidth="1"/>
    <col min="2" max="2" width="81.8515625" style="0" customWidth="1"/>
  </cols>
  <sheetData>
    <row r="1" spans="1:2" ht="12.75">
      <c r="A1" s="31" t="s">
        <v>38</v>
      </c>
      <c r="B1" t="s">
        <v>39</v>
      </c>
    </row>
    <row r="2" spans="1:2" ht="12.75">
      <c r="A2" s="32">
        <v>39000</v>
      </c>
      <c r="B2" t="s">
        <v>40</v>
      </c>
    </row>
    <row r="3" ht="12.75">
      <c r="A3" s="31"/>
    </row>
    <row r="4" ht="12.75">
      <c r="A4" s="31"/>
    </row>
    <row r="5" ht="12.75">
      <c r="A5" s="31"/>
    </row>
    <row r="6" ht="12.75">
      <c r="A6" s="31"/>
    </row>
    <row r="7" ht="12.75">
      <c r="A7" s="31"/>
    </row>
    <row r="8" ht="12.75">
      <c r="A8" s="31"/>
    </row>
    <row r="9" ht="12.75">
      <c r="A9" s="31"/>
    </row>
    <row r="10" ht="12.75">
      <c r="A10" s="31"/>
    </row>
    <row r="11" ht="12.75">
      <c r="A11" s="31"/>
    </row>
    <row r="12" ht="12.75">
      <c r="A12" s="31"/>
    </row>
    <row r="13" ht="12.75">
      <c r="A13" s="31"/>
    </row>
    <row r="14" ht="12.75">
      <c r="A14" s="31"/>
    </row>
    <row r="15" ht="12.75">
      <c r="A15" s="31"/>
    </row>
    <row r="16" ht="12.75">
      <c r="A16" s="31"/>
    </row>
    <row r="17" ht="12.75">
      <c r="A17" s="31"/>
    </row>
    <row r="18" ht="12.75">
      <c r="A18" s="31"/>
    </row>
    <row r="19" ht="12.75">
      <c r="A19" s="3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Infineum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Phos mass balance calculation</dc:title>
  <dc:subject/>
  <dc:creator>Wangkan Lin, Infineum</dc:creator>
  <cp:keywords>Phosphorous volatility sequence IIIG</cp:keywords>
  <dc:description/>
  <cp:lastModifiedBy>Christopher A. Engel</cp:lastModifiedBy>
  <cp:lastPrinted>2006-07-05T21:36:49Z</cp:lastPrinted>
  <dcterms:created xsi:type="dcterms:W3CDTF">2002-08-29T19:39:32Z</dcterms:created>
  <dcterms:modified xsi:type="dcterms:W3CDTF">2008-01-14T04:13:16Z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