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<sst xmlns="http://schemas.openxmlformats.org/spreadsheetml/2006/main" count="358" uniqueCount="131">
  <si>
    <t>CLWos_C = CLWos + (Boost - 306)*0.406</t>
  </si>
  <si>
    <t>CLWos_C = CLWos + (Boost - 307)*0.2506</t>
  </si>
  <si>
    <t>CLWos_C =CLWos - ((TGA_Delta_H300-H100) - 1.75)*3.60</t>
  </si>
  <si>
    <t>CLWosC=(-TGADELTA_H100_300+1.78)*4.247+CLWos</t>
  </si>
  <si>
    <t>(w/o TestKey 55205)</t>
  </si>
  <si>
    <t>(All Data)</t>
  </si>
  <si>
    <t>Boost Corrected</t>
  </si>
  <si>
    <t>Delta Soot</t>
  </si>
  <si>
    <t xml:space="preserve">TESTKEY   </t>
  </si>
  <si>
    <t>Source</t>
  </si>
  <si>
    <t>Rings</t>
  </si>
  <si>
    <t xml:space="preserve">LTMSLAB  </t>
  </si>
  <si>
    <t xml:space="preserve">LTMSAPP  </t>
  </si>
  <si>
    <t xml:space="preserve">VAL      </t>
  </si>
  <si>
    <t xml:space="preserve">CHART    </t>
  </si>
  <si>
    <t xml:space="preserve">LTMSDATE </t>
  </si>
  <si>
    <t xml:space="preserve">LTMSTIME </t>
  </si>
  <si>
    <t>IND</t>
  </si>
  <si>
    <t xml:space="preserve">AINMANP2 </t>
  </si>
  <si>
    <t xml:space="preserve">TGA_H000 </t>
  </si>
  <si>
    <t xml:space="preserve">TGA_H025 </t>
  </si>
  <si>
    <t xml:space="preserve">TGA_H050 </t>
  </si>
  <si>
    <t xml:space="preserve">TGA_H075 </t>
  </si>
  <si>
    <t xml:space="preserve">TGA_H100 </t>
  </si>
  <si>
    <t xml:space="preserve">TGA100_2 </t>
  </si>
  <si>
    <t xml:space="preserve">TGA_H125 </t>
  </si>
  <si>
    <t xml:space="preserve">TGA_H150 </t>
  </si>
  <si>
    <t xml:space="preserve">TGA_H175 </t>
  </si>
  <si>
    <t xml:space="preserve">TGA_H200 </t>
  </si>
  <si>
    <t xml:space="preserve">TGA_H225 </t>
  </si>
  <si>
    <t xml:space="preserve">TGA_H250 </t>
  </si>
  <si>
    <t xml:space="preserve">TGA_H275 </t>
  </si>
  <si>
    <t xml:space="preserve">TGA_H300 </t>
  </si>
  <si>
    <t>TGA_H300_100delta</t>
  </si>
  <si>
    <t xml:space="preserve">C1ALW    </t>
  </si>
  <si>
    <t xml:space="preserve">C2ALW    </t>
  </si>
  <si>
    <t xml:space="preserve">C3ALW    </t>
  </si>
  <si>
    <t xml:space="preserve">C4ALW    </t>
  </si>
  <si>
    <t xml:space="preserve">C5ALW    </t>
  </si>
  <si>
    <t xml:space="preserve">C6ALW    </t>
  </si>
  <si>
    <t xml:space="preserve">AMACLW   </t>
  </si>
  <si>
    <t>clw1o</t>
  </si>
  <si>
    <t>clw2o</t>
  </si>
  <si>
    <t>clw3o</t>
  </si>
  <si>
    <t>clw4o</t>
  </si>
  <si>
    <t>clw5o</t>
  </si>
  <si>
    <t>clw6o</t>
  </si>
  <si>
    <t>clws</t>
  </si>
  <si>
    <t>clwt</t>
  </si>
  <si>
    <t>clwc</t>
  </si>
  <si>
    <t>TESTKEY</t>
  </si>
  <si>
    <t>LTMSLAB</t>
  </si>
  <si>
    <t>AINMANP2</t>
  </si>
  <si>
    <t>TGA_H100_300 Delta</t>
  </si>
  <si>
    <t>CLWos</t>
  </si>
  <si>
    <t>Corrected CLWos</t>
  </si>
  <si>
    <t>Concurrent</t>
  </si>
  <si>
    <t>N</t>
  </si>
  <si>
    <t xml:space="preserve"> F </t>
  </si>
  <si>
    <t xml:space="preserve"> PC</t>
  </si>
  <si>
    <t xml:space="preserve"> N</t>
  </si>
  <si>
    <t xml:space="preserve"> 20:49</t>
  </si>
  <si>
    <t xml:space="preserve"> 820-2 </t>
  </si>
  <si>
    <t>Matrix</t>
  </si>
  <si>
    <t xml:space="preserve"> G </t>
  </si>
  <si>
    <t xml:space="preserve"> PO</t>
  </si>
  <si>
    <t xml:space="preserve"> 06:23</t>
  </si>
  <si>
    <t xml:space="preserve"> B </t>
  </si>
  <si>
    <t xml:space="preserve"> 09:44</t>
  </si>
  <si>
    <t xml:space="preserve"> A </t>
  </si>
  <si>
    <t xml:space="preserve"> 13:00</t>
  </si>
  <si>
    <t xml:space="preserve"> 13:50</t>
  </si>
  <si>
    <t xml:space="preserve"> D </t>
  </si>
  <si>
    <t xml:space="preserve"> 11:16</t>
  </si>
  <si>
    <t xml:space="preserve"> 11:59</t>
  </si>
  <si>
    <t xml:space="preserve"> 18:32</t>
  </si>
  <si>
    <t xml:space="preserve"> 15:40</t>
  </si>
  <si>
    <t xml:space="preserve"> PC10B </t>
  </si>
  <si>
    <t xml:space="preserve"> 23:34</t>
  </si>
  <si>
    <t xml:space="preserve"> 05:31</t>
  </si>
  <si>
    <t xml:space="preserve"> 7:46 </t>
  </si>
  <si>
    <t xml:space="preserve"> 09:32</t>
  </si>
  <si>
    <t xml:space="preserve"> 10:59</t>
  </si>
  <si>
    <t xml:space="preserve"> PC10E </t>
  </si>
  <si>
    <t xml:space="preserve"> 10:09</t>
  </si>
  <si>
    <t xml:space="preserve"> 21:42</t>
  </si>
  <si>
    <t xml:space="preserve"> 09:53</t>
  </si>
  <si>
    <t xml:space="preserve"> 02:30</t>
  </si>
  <si>
    <t xml:space="preserve"> 15:20</t>
  </si>
  <si>
    <t>Arithmatic</t>
  </si>
  <si>
    <t>LS Est.</t>
  </si>
  <si>
    <t>820-2 Mean =</t>
  </si>
  <si>
    <r>
      <t>S</t>
    </r>
    <r>
      <rPr>
        <vertAlign val="subscript"/>
        <sz val="10"/>
        <rFont val="Arial"/>
        <family val="2"/>
      </rPr>
      <t>820</t>
    </r>
    <r>
      <rPr>
        <sz val="10"/>
        <rFont val="Arial"/>
        <family val="0"/>
      </rPr>
      <t xml:space="preserve"> =</t>
    </r>
  </si>
  <si>
    <t>PC10B Mean =</t>
  </si>
  <si>
    <r>
      <t>S</t>
    </r>
    <r>
      <rPr>
        <vertAlign val="subscript"/>
        <sz val="10"/>
        <rFont val="Arial"/>
        <family val="2"/>
      </rPr>
      <t>PC10B</t>
    </r>
    <r>
      <rPr>
        <sz val="10"/>
        <rFont val="Arial"/>
        <family val="0"/>
      </rPr>
      <t xml:space="preserve"> =</t>
    </r>
  </si>
  <si>
    <t>PC10E Mean =</t>
  </si>
  <si>
    <r>
      <t>S</t>
    </r>
    <r>
      <rPr>
        <vertAlign val="subscript"/>
        <sz val="10"/>
        <rFont val="Arial"/>
        <family val="2"/>
      </rPr>
      <t>PC10E</t>
    </r>
    <r>
      <rPr>
        <sz val="10"/>
        <rFont val="Arial"/>
        <family val="0"/>
      </rPr>
      <t xml:space="preserve"> =</t>
    </r>
  </si>
  <si>
    <t>Tukey Multiple Comparisons:</t>
  </si>
  <si>
    <r>
      <t>Tukey Dif.</t>
    </r>
    <r>
      <rPr>
        <sz val="10"/>
        <rFont val="Arial"/>
        <family val="2"/>
      </rPr>
      <t xml:space="preserve"> p</t>
    </r>
    <r>
      <rPr>
        <sz val="10"/>
        <rFont val="Arial"/>
        <family val="0"/>
      </rPr>
      <t xml:space="preserve"> value</t>
    </r>
  </si>
  <si>
    <t>820-2</t>
  </si>
  <si>
    <t>PC10B</t>
  </si>
  <si>
    <t>PC10E</t>
  </si>
  <si>
    <t xml:space="preserve">   -  </t>
  </si>
  <si>
    <t>GLM Summary:</t>
  </si>
  <si>
    <t>Source   DF   Seq SS   Adj SS  Adj MS      F      P</t>
  </si>
  <si>
    <t>Source   DF   Seq SS  Adj SS  Adj MS     F      P</t>
  </si>
  <si>
    <t>IND       2   90.180  134.469  67.235  23.71  0.000</t>
  </si>
  <si>
    <t>IND       2   72.709  72.507  36.254  9.23  0.004</t>
  </si>
  <si>
    <t>IND       2  116.262  121.357  60.678  14.66  0.001</t>
  </si>
  <si>
    <t>IND       2  119.536  145.289  72.645  19.71  0.000</t>
  </si>
  <si>
    <t>IND       2   89.602  118.853  59.426  15.53  0.001</t>
  </si>
  <si>
    <t>LTMSLAB   4  158.129  158.129  39.532  13.94  0.000</t>
  </si>
  <si>
    <t>LTMSLAB   4   17.856  17.856   4.464  1.14  0.389</t>
  </si>
  <si>
    <t>LTMSLAB   4   86.880   86.880  21.720   5.25  0.011</t>
  </si>
  <si>
    <t>LTMSLAB   4  110.606  110.606  27.652   7.50  0.003</t>
  </si>
  <si>
    <t>LTMSLAB   4   80.899   80.899  20.225   5.29  0.013</t>
  </si>
  <si>
    <t>Error    12   34.029   34.029   2.836</t>
  </si>
  <si>
    <t>Error    11   43.225  43.225   3.930</t>
  </si>
  <si>
    <t>Error    12   49.670   49.670   4.139</t>
  </si>
  <si>
    <t>Error    12   44.229   44.229   3.686</t>
  </si>
  <si>
    <t>Error    11   42.081   42.081   3.826</t>
  </si>
  <si>
    <t>Total    18  282.338</t>
  </si>
  <si>
    <t>Total    17  133.789</t>
  </si>
  <si>
    <t>Total    18  252.812</t>
  </si>
  <si>
    <t>Total    18  274.372</t>
  </si>
  <si>
    <t>Total    17  212.583</t>
  </si>
  <si>
    <t>S = 1.68397   R-Sq = 87.95%   R-Sq(adj) = 81.92%</t>
  </si>
  <si>
    <t>S = 1.98230   R-Sq = 67.69%   R-Sq(adj) = 50.07%</t>
  </si>
  <si>
    <t>S = 2.03449   R-Sq = 80.35%   R-Sq(adj) = 70.53%</t>
  </si>
  <si>
    <t>S = 1.91983   R-Sq = 83.88%   R-Sq(adj) = 75.82%</t>
  </si>
  <si>
    <t>S = 1.95590   R-Sq = 80.20%   R-Sq(adj) = 69.41%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</si>
</sst>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u val="single"/>
      <sz val="10"/>
      <name val="Arial"/>
      <family val="0"/>
    </font>
    <font>
      <sz val="9"/>
      <name val="Courier New"/>
      <family val="3"/>
    </font>
    <font>
      <sz val="10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 diagonalDown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64" fontId="0" fillId="3" borderId="6" xfId="0" applyNumberFormat="1" applyFont="1" applyFill="1" applyBorder="1" applyAlignment="1">
      <alignment horizontal="center"/>
    </xf>
    <xf numFmtId="164" fontId="0" fillId="3" borderId="12" xfId="0" applyNumberFormat="1" applyFont="1" applyFill="1" applyBorder="1" applyAlignment="1">
      <alignment horizontal="center"/>
    </xf>
    <xf numFmtId="164" fontId="0" fillId="3" borderId="8" xfId="0" applyNumberFormat="1" applyFont="1" applyFill="1" applyBorder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64" fontId="0" fillId="4" borderId="8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165" fontId="0" fillId="4" borderId="0" xfId="0" applyNumberFormat="1" applyFont="1" applyFill="1" applyBorder="1" applyAlignment="1">
      <alignment horizontal="center"/>
    </xf>
    <xf numFmtId="1" fontId="0" fillId="4" borderId="7" xfId="0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165" fontId="0" fillId="5" borderId="0" xfId="0" applyNumberFormat="1" applyFont="1" applyFill="1" applyBorder="1" applyAlignment="1">
      <alignment horizontal="center"/>
    </xf>
    <xf numFmtId="1" fontId="0" fillId="5" borderId="7" xfId="0" applyNumberFormat="1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164" fontId="0" fillId="5" borderId="7" xfId="0" applyNumberFormat="1" applyFont="1" applyFill="1" applyBorder="1" applyAlignment="1">
      <alignment horizontal="center"/>
    </xf>
    <xf numFmtId="164" fontId="0" fillId="5" borderId="6" xfId="0" applyNumberFormat="1" applyFont="1" applyFill="1" applyBorder="1" applyAlignment="1">
      <alignment horizontal="center"/>
    </xf>
    <xf numFmtId="164" fontId="0" fillId="5" borderId="8" xfId="0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164" fontId="0" fillId="5" borderId="13" xfId="0" applyNumberFormat="1" applyFont="1" applyFill="1" applyBorder="1" applyAlignment="1">
      <alignment horizontal="center"/>
    </xf>
    <xf numFmtId="165" fontId="0" fillId="5" borderId="13" xfId="0" applyNumberFormat="1" applyFont="1" applyFill="1" applyBorder="1" applyAlignment="1">
      <alignment horizontal="center"/>
    </xf>
    <xf numFmtId="164" fontId="0" fillId="5" borderId="14" xfId="0" applyNumberFormat="1" applyFont="1" applyFill="1" applyBorder="1" applyAlignment="1">
      <alignment horizontal="center"/>
    </xf>
    <xf numFmtId="164" fontId="0" fillId="5" borderId="9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165" fontId="0" fillId="3" borderId="16" xfId="0" applyNumberFormat="1" applyFon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right"/>
    </xf>
    <xf numFmtId="165" fontId="0" fillId="3" borderId="15" xfId="0" applyNumberFormat="1" applyFont="1" applyFill="1" applyBorder="1" applyAlignment="1">
      <alignment horizontal="center"/>
    </xf>
    <xf numFmtId="165" fontId="0" fillId="3" borderId="14" xfId="0" applyNumberFormat="1" applyFont="1" applyFill="1" applyBorder="1" applyAlignment="1">
      <alignment horizontal="center"/>
    </xf>
    <xf numFmtId="0" fontId="0" fillId="3" borderId="15" xfId="0" applyFont="1" applyFill="1" applyBorder="1" applyAlignment="1">
      <alignment horizontal="right"/>
    </xf>
    <xf numFmtId="0" fontId="0" fillId="3" borderId="14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right"/>
    </xf>
    <xf numFmtId="165" fontId="0" fillId="4" borderId="16" xfId="0" applyNumberFormat="1" applyFont="1" applyFill="1" applyBorder="1" applyAlignment="1">
      <alignment horizontal="center"/>
    </xf>
    <xf numFmtId="165" fontId="0" fillId="4" borderId="11" xfId="0" applyNumberFormat="1" applyFont="1" applyFill="1" applyBorder="1" applyAlignment="1">
      <alignment horizontal="center"/>
    </xf>
    <xf numFmtId="0" fontId="0" fillId="4" borderId="16" xfId="0" applyFont="1" applyFill="1" applyBorder="1" applyAlignment="1">
      <alignment horizontal="right"/>
    </xf>
    <xf numFmtId="0" fontId="0" fillId="4" borderId="11" xfId="0" applyFont="1" applyFill="1" applyBorder="1" applyAlignment="1">
      <alignment horizontal="center"/>
    </xf>
    <xf numFmtId="2" fontId="0" fillId="4" borderId="11" xfId="0" applyNumberFormat="1" applyFont="1" applyFill="1" applyBorder="1" applyAlignment="1">
      <alignment horizontal="center"/>
    </xf>
    <xf numFmtId="0" fontId="0" fillId="4" borderId="9" xfId="0" applyFont="1" applyFill="1" applyBorder="1" applyAlignment="1">
      <alignment horizontal="right"/>
    </xf>
    <xf numFmtId="165" fontId="0" fillId="4" borderId="15" xfId="0" applyNumberFormat="1" applyFont="1" applyFill="1" applyBorder="1" applyAlignment="1">
      <alignment horizontal="center"/>
    </xf>
    <xf numFmtId="165" fontId="0" fillId="4" borderId="14" xfId="0" applyNumberFormat="1" applyFont="1" applyFill="1" applyBorder="1" applyAlignment="1" quotePrefix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4" borderId="15" xfId="0" applyFont="1" applyFill="1" applyBorder="1" applyAlignment="1">
      <alignment horizontal="right"/>
    </xf>
    <xf numFmtId="0" fontId="0" fillId="4" borderId="14" xfId="0" applyFont="1" applyFill="1" applyBorder="1" applyAlignment="1" quotePrefix="1">
      <alignment horizontal="center"/>
    </xf>
    <xf numFmtId="2" fontId="0" fillId="4" borderId="14" xfId="0" applyNumberFormat="1" applyFont="1" applyFill="1" applyBorder="1" applyAlignment="1" quotePrefix="1">
      <alignment horizontal="center"/>
    </xf>
    <xf numFmtId="0" fontId="0" fillId="5" borderId="1" xfId="0" applyFont="1" applyFill="1" applyBorder="1" applyAlignment="1">
      <alignment horizontal="right"/>
    </xf>
    <xf numFmtId="165" fontId="0" fillId="5" borderId="16" xfId="0" applyNumberFormat="1" applyFont="1" applyFill="1" applyBorder="1" applyAlignment="1">
      <alignment horizontal="center"/>
    </xf>
    <xf numFmtId="165" fontId="0" fillId="5" borderId="11" xfId="0" applyNumberFormat="1" applyFont="1" applyFill="1" applyBorder="1" applyAlignment="1">
      <alignment horizontal="center"/>
    </xf>
    <xf numFmtId="0" fontId="0" fillId="5" borderId="16" xfId="0" applyFont="1" applyFill="1" applyBorder="1" applyAlignment="1">
      <alignment horizontal="right"/>
    </xf>
    <xf numFmtId="0" fontId="0" fillId="5" borderId="11" xfId="0" applyFont="1" applyFill="1" applyBorder="1" applyAlignment="1">
      <alignment horizontal="center"/>
    </xf>
    <xf numFmtId="2" fontId="0" fillId="5" borderId="11" xfId="0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right"/>
    </xf>
    <xf numFmtId="165" fontId="0" fillId="5" borderId="15" xfId="0" applyNumberFormat="1" applyFont="1" applyFill="1" applyBorder="1" applyAlignment="1">
      <alignment horizontal="center"/>
    </xf>
    <xf numFmtId="165" fontId="0" fillId="5" borderId="14" xfId="0" applyNumberFormat="1" applyFont="1" applyFill="1" applyBorder="1" applyAlignment="1" quotePrefix="1">
      <alignment horizontal="center"/>
    </xf>
    <xf numFmtId="0" fontId="0" fillId="5" borderId="15" xfId="0" applyFont="1" applyFill="1" applyBorder="1" applyAlignment="1">
      <alignment horizontal="right"/>
    </xf>
    <xf numFmtId="0" fontId="0" fillId="5" borderId="14" xfId="0" applyFont="1" applyFill="1" applyBorder="1" applyAlignment="1" quotePrefix="1">
      <alignment horizontal="center"/>
    </xf>
    <xf numFmtId="0" fontId="4" fillId="2" borderId="0" xfId="0" applyFont="1" applyFill="1" applyBorder="1" applyAlignment="1">
      <alignment horizontal="left"/>
    </xf>
    <xf numFmtId="0" fontId="0" fillId="2" borderId="17" xfId="0" applyFont="1" applyFill="1" applyBorder="1" applyAlignment="1" quotePrefix="1">
      <alignment horizontal="center"/>
    </xf>
    <xf numFmtId="0" fontId="0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166" fontId="0" fillId="7" borderId="21" xfId="0" applyNumberFormat="1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7" borderId="23" xfId="0" applyFont="1" applyFill="1" applyBorder="1" applyAlignment="1">
      <alignment horizontal="center"/>
    </xf>
    <xf numFmtId="0" fontId="0" fillId="2" borderId="24" xfId="0" applyFont="1" applyFill="1" applyBorder="1" applyAlignment="1" quotePrefix="1">
      <alignment horizontal="center"/>
    </xf>
    <xf numFmtId="166" fontId="0" fillId="7" borderId="2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5" fillId="2" borderId="17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bs_T12_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lations"/>
      <sheetName val="Targets"/>
      <sheetName val="Merit"/>
      <sheetName val="LabMeans"/>
      <sheetName val="OilMeans"/>
      <sheetName val="Precision"/>
      <sheetName val="Models"/>
      <sheetName val="820"/>
      <sheetName val="PC10B"/>
      <sheetName val="PC10E"/>
      <sheetName val="Cyl Liner Correction"/>
      <sheetName val="ltms new rings"/>
      <sheetName val="PMAP1"/>
      <sheetName val="PMAP2"/>
      <sheetName val="ltms (3)"/>
      <sheetName val="CylindersSummary"/>
      <sheetName val="ltms (2)"/>
      <sheetName val="readme"/>
      <sheetName val="ltms"/>
    </sheetNames>
    <sheetDataSet>
      <sheetData sheetId="15">
        <row r="29">
          <cell r="R29">
            <v>4.8</v>
          </cell>
          <cell r="S29">
            <v>-0.4</v>
          </cell>
          <cell r="T29">
            <v>0.4</v>
          </cell>
          <cell r="U29">
            <v>-1.8</v>
          </cell>
          <cell r="V29">
            <v>-1.7</v>
          </cell>
          <cell r="W29">
            <v>-1.4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X73"/>
  <sheetViews>
    <sheetView tabSelected="1" zoomScale="70" zoomScaleNormal="70" workbookViewId="0" topLeftCell="AF37">
      <selection activeCell="AT65" sqref="AT65"/>
    </sheetView>
  </sheetViews>
  <sheetFormatPr defaultColWidth="9.140625" defaultRowHeight="12.75"/>
  <cols>
    <col min="1" max="1" width="11.140625" style="1" bestFit="1" customWidth="1"/>
    <col min="2" max="2" width="10.00390625" style="1" bestFit="1" customWidth="1"/>
    <col min="3" max="3" width="5.7109375" style="1" bestFit="1" customWidth="1"/>
    <col min="4" max="4" width="10.57421875" style="1" bestFit="1" customWidth="1"/>
    <col min="5" max="5" width="10.8515625" style="1" bestFit="1" customWidth="1"/>
    <col min="6" max="6" width="8.00390625" style="1" bestFit="1" customWidth="1"/>
    <col min="7" max="7" width="9.421875" style="1" bestFit="1" customWidth="1"/>
    <col min="8" max="8" width="11.28125" style="1" bestFit="1" customWidth="1"/>
    <col min="9" max="9" width="10.7109375" style="1" bestFit="1" customWidth="1"/>
    <col min="10" max="10" width="8.00390625" style="1" bestFit="1" customWidth="1"/>
    <col min="11" max="11" width="11.00390625" style="1" bestFit="1" customWidth="1"/>
    <col min="12" max="16" width="10.57421875" style="1" bestFit="1" customWidth="1"/>
    <col min="17" max="17" width="10.28125" style="1" bestFit="1" customWidth="1"/>
    <col min="18" max="25" width="10.57421875" style="1" bestFit="1" customWidth="1"/>
    <col min="26" max="26" width="18.28125" style="1" bestFit="1" customWidth="1"/>
    <col min="27" max="32" width="9.7109375" style="1" bestFit="1" customWidth="1"/>
    <col min="33" max="33" width="11.00390625" style="1" bestFit="1" customWidth="1"/>
    <col min="34" max="39" width="5.7109375" style="1" customWidth="1"/>
    <col min="40" max="40" width="4.7109375" style="1" customWidth="1"/>
    <col min="41" max="41" width="5.57421875" style="1" customWidth="1"/>
    <col min="42" max="42" width="13.8515625" style="1" bestFit="1" customWidth="1"/>
    <col min="43" max="43" width="10.8515625" style="1" customWidth="1"/>
    <col min="44" max="44" width="9.00390625" style="1" customWidth="1"/>
    <col min="45" max="46" width="9.421875" style="1" customWidth="1"/>
    <col min="47" max="47" width="11.7109375" style="1" customWidth="1"/>
    <col min="48" max="48" width="9.8515625" style="1" customWidth="1"/>
    <col min="49" max="49" width="14.57421875" style="1" customWidth="1"/>
    <col min="50" max="50" width="18.8515625" style="1" customWidth="1"/>
    <col min="51" max="51" width="13.8515625" style="1" customWidth="1"/>
    <col min="52" max="52" width="9.421875" style="1" bestFit="1" customWidth="1"/>
    <col min="53" max="53" width="9.421875" style="1" customWidth="1"/>
    <col min="54" max="54" width="4.140625" style="1" customWidth="1"/>
    <col min="55" max="55" width="10.421875" style="1" customWidth="1"/>
    <col min="56" max="56" width="13.8515625" style="1" bestFit="1" customWidth="1"/>
    <col min="57" max="57" width="14.28125" style="1" customWidth="1"/>
    <col min="58" max="58" width="11.140625" style="1" customWidth="1"/>
    <col min="59" max="59" width="4.140625" style="1" customWidth="1"/>
    <col min="60" max="60" width="11.00390625" style="1" customWidth="1"/>
    <col min="61" max="61" width="13.8515625" style="1" bestFit="1" customWidth="1"/>
    <col min="62" max="62" width="16.140625" style="1" customWidth="1"/>
    <col min="63" max="63" width="12.57421875" style="1" customWidth="1"/>
    <col min="64" max="64" width="4.140625" style="1" customWidth="1"/>
    <col min="65" max="65" width="8.57421875" style="1" customWidth="1"/>
    <col min="66" max="66" width="13.8515625" style="1" bestFit="1" customWidth="1"/>
    <col min="67" max="67" width="15.7109375" style="1" customWidth="1"/>
    <col min="68" max="68" width="14.57421875" style="1" customWidth="1"/>
    <col min="69" max="69" width="12.57421875" style="1" bestFit="1" customWidth="1"/>
    <col min="70" max="70" width="11.8515625" style="1" customWidth="1"/>
    <col min="71" max="72" width="16.7109375" style="1" customWidth="1"/>
    <col min="73" max="73" width="11.140625" style="1" customWidth="1"/>
    <col min="74" max="16384" width="7.7109375" style="1" customWidth="1"/>
  </cols>
  <sheetData>
    <row r="1" spans="57:72" ht="12.75">
      <c r="BE1" s="2" t="s">
        <v>0</v>
      </c>
      <c r="BJ1" s="2" t="s">
        <v>1</v>
      </c>
      <c r="BO1" s="3" t="s">
        <v>2</v>
      </c>
      <c r="BT1" s="1" t="s">
        <v>3</v>
      </c>
    </row>
    <row r="2" spans="57:72" ht="13.5" thickBot="1">
      <c r="BE2" s="1" t="s">
        <v>4</v>
      </c>
      <c r="BJ2" s="1" t="s">
        <v>5</v>
      </c>
      <c r="BO2" s="1" t="s">
        <v>5</v>
      </c>
      <c r="BT2" s="1" t="s">
        <v>4</v>
      </c>
    </row>
    <row r="3" spans="57:72" ht="13.5" thickBot="1">
      <c r="BE3" s="4" t="s">
        <v>6</v>
      </c>
      <c r="BJ3" s="4" t="s">
        <v>6</v>
      </c>
      <c r="BN3" s="5"/>
      <c r="BO3" s="4" t="s">
        <v>7</v>
      </c>
      <c r="BT3" s="4" t="s">
        <v>7</v>
      </c>
    </row>
    <row r="4" spans="1:73" ht="13.5" thickBot="1">
      <c r="A4" s="6" t="s">
        <v>8</v>
      </c>
      <c r="B4" s="7" t="s">
        <v>9</v>
      </c>
      <c r="C4" s="7" t="s">
        <v>10</v>
      </c>
      <c r="D4" s="6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6" t="s">
        <v>17</v>
      </c>
      <c r="K4" s="7" t="s">
        <v>18</v>
      </c>
      <c r="L4" s="7" t="s">
        <v>19</v>
      </c>
      <c r="M4" s="7" t="s">
        <v>20</v>
      </c>
      <c r="N4" s="7" t="s">
        <v>21</v>
      </c>
      <c r="O4" s="7" t="s">
        <v>22</v>
      </c>
      <c r="P4" s="7" t="s">
        <v>23</v>
      </c>
      <c r="Q4" s="7" t="s">
        <v>24</v>
      </c>
      <c r="R4" s="7" t="s">
        <v>25</v>
      </c>
      <c r="S4" s="7" t="s">
        <v>26</v>
      </c>
      <c r="T4" s="7" t="s">
        <v>27</v>
      </c>
      <c r="U4" s="7" t="s">
        <v>28</v>
      </c>
      <c r="V4" s="7" t="s">
        <v>29</v>
      </c>
      <c r="W4" s="7" t="s">
        <v>30</v>
      </c>
      <c r="X4" s="7" t="s">
        <v>31</v>
      </c>
      <c r="Y4" s="7" t="s">
        <v>32</v>
      </c>
      <c r="Z4" s="8" t="s">
        <v>33</v>
      </c>
      <c r="AA4" s="9" t="s">
        <v>34</v>
      </c>
      <c r="AB4" s="7" t="s">
        <v>35</v>
      </c>
      <c r="AC4" s="7" t="s">
        <v>36</v>
      </c>
      <c r="AD4" s="7" t="s">
        <v>37</v>
      </c>
      <c r="AE4" s="7" t="s">
        <v>38</v>
      </c>
      <c r="AF4" s="7" t="s">
        <v>39</v>
      </c>
      <c r="AG4" s="7" t="s">
        <v>40</v>
      </c>
      <c r="AH4" s="7" t="s">
        <v>41</v>
      </c>
      <c r="AI4" s="7" t="s">
        <v>42</v>
      </c>
      <c r="AJ4" s="7" t="s">
        <v>43</v>
      </c>
      <c r="AK4" s="7" t="s">
        <v>44</v>
      </c>
      <c r="AL4" s="7" t="s">
        <v>45</v>
      </c>
      <c r="AM4" s="7" t="s">
        <v>46</v>
      </c>
      <c r="AN4" s="7" t="s">
        <v>47</v>
      </c>
      <c r="AO4" s="7" t="s">
        <v>48</v>
      </c>
      <c r="AP4" s="8" t="s">
        <v>49</v>
      </c>
      <c r="AQ4" s="10"/>
      <c r="AR4" s="9" t="s">
        <v>50</v>
      </c>
      <c r="AS4" s="7" t="s">
        <v>51</v>
      </c>
      <c r="AT4" s="7" t="s">
        <v>17</v>
      </c>
      <c r="AU4" s="7" t="s">
        <v>52</v>
      </c>
      <c r="AV4" s="7" t="s">
        <v>53</v>
      </c>
      <c r="AW4" s="8" t="s">
        <v>54</v>
      </c>
      <c r="AX4" s="11"/>
      <c r="AY4" s="12"/>
      <c r="AZ4" s="6" t="s">
        <v>54</v>
      </c>
      <c r="BA4" s="13"/>
      <c r="BB4" s="11"/>
      <c r="BC4" s="11"/>
      <c r="BD4" s="11"/>
      <c r="BE4" s="14" t="s">
        <v>54</v>
      </c>
      <c r="BF4" s="13"/>
      <c r="BG4" s="11"/>
      <c r="BH4" s="11"/>
      <c r="BI4" s="11"/>
      <c r="BJ4" s="14" t="s">
        <v>54</v>
      </c>
      <c r="BK4" s="11"/>
      <c r="BL4" s="11"/>
      <c r="BM4" s="11"/>
      <c r="BN4" s="11"/>
      <c r="BO4" s="14" t="s">
        <v>55</v>
      </c>
      <c r="BP4" s="11"/>
      <c r="BR4" s="11"/>
      <c r="BS4" s="11"/>
      <c r="BT4" s="14" t="s">
        <v>55</v>
      </c>
      <c r="BU4" s="11"/>
    </row>
    <row r="5" spans="1:73" ht="13.5" thickBot="1">
      <c r="A5" s="15">
        <v>55205</v>
      </c>
      <c r="B5" s="16" t="s">
        <v>56</v>
      </c>
      <c r="C5" s="16" t="s">
        <v>57</v>
      </c>
      <c r="D5" s="15" t="s">
        <v>58</v>
      </c>
      <c r="E5" s="16">
        <v>2</v>
      </c>
      <c r="F5" s="16" t="s">
        <v>59</v>
      </c>
      <c r="G5" s="16" t="s">
        <v>60</v>
      </c>
      <c r="H5" s="16">
        <v>20050817</v>
      </c>
      <c r="I5" s="16" t="s">
        <v>61</v>
      </c>
      <c r="J5" s="15" t="s">
        <v>62</v>
      </c>
      <c r="K5" s="16">
        <v>322</v>
      </c>
      <c r="L5" s="16">
        <v>0.1</v>
      </c>
      <c r="M5" s="16">
        <v>1.2</v>
      </c>
      <c r="N5" s="16">
        <v>2.2</v>
      </c>
      <c r="O5" s="16">
        <v>3.3</v>
      </c>
      <c r="P5" s="16">
        <v>4.4</v>
      </c>
      <c r="Q5" s="16">
        <v>4.4</v>
      </c>
      <c r="R5" s="16">
        <v>4.7</v>
      </c>
      <c r="S5" s="16">
        <v>5.1</v>
      </c>
      <c r="T5" s="16">
        <v>5</v>
      </c>
      <c r="U5" s="16">
        <v>5.2</v>
      </c>
      <c r="V5" s="16">
        <v>5.1</v>
      </c>
      <c r="W5" s="16">
        <v>5.4</v>
      </c>
      <c r="X5" s="16">
        <v>5.4</v>
      </c>
      <c r="Y5" s="16">
        <v>5.7</v>
      </c>
      <c r="Z5" s="17">
        <f>Y5-AVERAGE(P5:Q5)</f>
        <v>1.2999999999999998</v>
      </c>
      <c r="AA5" s="18">
        <v>26.4</v>
      </c>
      <c r="AB5" s="19">
        <v>21.8</v>
      </c>
      <c r="AC5" s="19">
        <v>20.6</v>
      </c>
      <c r="AD5" s="19">
        <v>22.4</v>
      </c>
      <c r="AE5" s="19">
        <v>18.7</v>
      </c>
      <c r="AF5" s="19">
        <v>21.8</v>
      </c>
      <c r="AG5" s="19">
        <v>22</v>
      </c>
      <c r="AH5" s="20">
        <f>AA5-'[1]CylindersSummary'!R$29-$AG5</f>
        <v>-0.40000000000000213</v>
      </c>
      <c r="AI5" s="20">
        <f>AB5-'[1]CylindersSummary'!S$29-$AG5</f>
        <v>0.1999999999999993</v>
      </c>
      <c r="AJ5" s="20">
        <f>AC5-'[1]CylindersSummary'!T$29-$AG5</f>
        <v>-1.7999999999999972</v>
      </c>
      <c r="AK5" s="20">
        <f>AD5-'[1]CylindersSummary'!U$29-$AG5</f>
        <v>2.1999999999999993</v>
      </c>
      <c r="AL5" s="20">
        <f>AE5-'[1]CylindersSummary'!V$29-$AG5</f>
        <v>-1.6000000000000014</v>
      </c>
      <c r="AM5" s="20">
        <f>AF5-'[1]CylindersSummary'!W$29-$AG5</f>
        <v>1.1999999999999993</v>
      </c>
      <c r="AN5" s="20">
        <f aca="true" t="shared" si="0" ref="AN5:AN23">STDEV(AH5:AM5)</f>
        <v>1.566737587047258</v>
      </c>
      <c r="AO5" s="21">
        <f aca="true" t="shared" si="1" ref="AO5:AO23">MAX(ABS(AH5),ABS(AI5),ABS(AJ5),ABS(AK5),ABS(AL5),ABS(AM5))/AN5</f>
        <v>1.4041917537360007</v>
      </c>
      <c r="AP5" s="22">
        <f aca="true" t="shared" si="2" ref="AP5:AP23">IF(AO5&gt;1.887,1,0)</f>
        <v>0</v>
      </c>
      <c r="AQ5" s="23"/>
      <c r="AR5" s="18">
        <v>55205</v>
      </c>
      <c r="AS5" s="19" t="s">
        <v>58</v>
      </c>
      <c r="AT5" s="24" t="s">
        <v>62</v>
      </c>
      <c r="AU5" s="19">
        <v>322</v>
      </c>
      <c r="AV5" s="19">
        <v>1.3</v>
      </c>
      <c r="AW5" s="25">
        <f>AVERAGE(AA5:AF5)</f>
        <v>21.950000000000003</v>
      </c>
      <c r="AX5" s="11"/>
      <c r="AY5" s="26"/>
      <c r="AZ5" s="27">
        <f>AVERAGE(AA5:AF5)</f>
        <v>21.950000000000003</v>
      </c>
      <c r="BA5" s="13"/>
      <c r="BB5" s="11"/>
      <c r="BC5" s="11"/>
      <c r="BE5" s="28"/>
      <c r="BF5" s="13"/>
      <c r="BG5" s="11"/>
      <c r="BH5" s="11"/>
      <c r="BJ5" s="29">
        <f>AZ5+(K5-307)*0.2506</f>
        <v>25.709000000000003</v>
      </c>
      <c r="BK5" s="13"/>
      <c r="BL5" s="11"/>
      <c r="BM5" s="11"/>
      <c r="BN5" s="12"/>
      <c r="BO5" s="29">
        <f>AZ5-(((Y5-AVERAGE(P5:Q5))-1.75)*3.6)</f>
        <v>23.570000000000004</v>
      </c>
      <c r="BP5" s="13"/>
      <c r="BQ5" s="30"/>
      <c r="BR5" s="11"/>
      <c r="BS5" s="12"/>
      <c r="BT5" s="28"/>
      <c r="BU5" s="13"/>
    </row>
    <row r="6" spans="1:73" ht="12.75">
      <c r="A6" s="31">
        <v>55213</v>
      </c>
      <c r="B6" s="19" t="s">
        <v>63</v>
      </c>
      <c r="C6" s="19" t="s">
        <v>57</v>
      </c>
      <c r="D6" s="31" t="s">
        <v>64</v>
      </c>
      <c r="E6" s="19">
        <v>1</v>
      </c>
      <c r="F6" s="19" t="s">
        <v>65</v>
      </c>
      <c r="G6" s="19" t="s">
        <v>60</v>
      </c>
      <c r="H6" s="19">
        <v>20050616</v>
      </c>
      <c r="I6" s="19" t="s">
        <v>66</v>
      </c>
      <c r="J6" s="31" t="s">
        <v>62</v>
      </c>
      <c r="K6" s="19">
        <v>312</v>
      </c>
      <c r="L6" s="19">
        <v>0.1</v>
      </c>
      <c r="M6" s="19">
        <v>1</v>
      </c>
      <c r="N6" s="19">
        <v>2.1</v>
      </c>
      <c r="O6" s="19">
        <v>3.1</v>
      </c>
      <c r="P6" s="19">
        <v>4.3</v>
      </c>
      <c r="Q6" s="19">
        <v>4.1</v>
      </c>
      <c r="R6" s="19">
        <v>4.4</v>
      </c>
      <c r="S6" s="19">
        <v>4.7</v>
      </c>
      <c r="T6" s="19">
        <v>4.8</v>
      </c>
      <c r="U6" s="19">
        <v>5.1</v>
      </c>
      <c r="V6" s="19">
        <v>5</v>
      </c>
      <c r="W6" s="19">
        <v>5.3</v>
      </c>
      <c r="X6" s="19">
        <v>5.3</v>
      </c>
      <c r="Y6" s="19">
        <v>5.5</v>
      </c>
      <c r="Z6" s="32">
        <f aca="true" t="shared" si="3" ref="Z6:Z23">Y6-AVERAGE(P6:Q6)</f>
        <v>1.3000000000000007</v>
      </c>
      <c r="AA6" s="18">
        <v>20.6</v>
      </c>
      <c r="AB6" s="19">
        <v>17.3</v>
      </c>
      <c r="AC6" s="19">
        <v>20.2</v>
      </c>
      <c r="AD6" s="19">
        <v>16.2</v>
      </c>
      <c r="AE6" s="19">
        <v>15.4</v>
      </c>
      <c r="AF6" s="19">
        <v>32.3</v>
      </c>
      <c r="AG6" s="19">
        <v>20.3</v>
      </c>
      <c r="AH6" s="20">
        <f>AA6-'[1]CylindersSummary'!R$29-$AG6</f>
        <v>-4.5</v>
      </c>
      <c r="AI6" s="20">
        <f>AB6-'[1]CylindersSummary'!S$29-$AG6</f>
        <v>-2.6000000000000014</v>
      </c>
      <c r="AJ6" s="20">
        <f>AC6-'[1]CylindersSummary'!T$29-$AG6</f>
        <v>-0.5</v>
      </c>
      <c r="AK6" s="20">
        <f>AD6-'[1]CylindersSummary'!U$29-$AG6</f>
        <v>-2.3000000000000007</v>
      </c>
      <c r="AL6" s="20">
        <f>AE6-'[1]CylindersSummary'!V$29-$AG6</f>
        <v>-3.1999999999999993</v>
      </c>
      <c r="AM6" s="20">
        <f>AF6-'[1]CylindersSummary'!W$29-$AG6</f>
        <v>13.399999999999995</v>
      </c>
      <c r="AN6" s="20">
        <f t="shared" si="0"/>
        <v>6.668358118757568</v>
      </c>
      <c r="AO6" s="21">
        <f t="shared" si="1"/>
        <v>2.009490156550958</v>
      </c>
      <c r="AP6" s="22">
        <f t="shared" si="2"/>
        <v>1</v>
      </c>
      <c r="AQ6" s="23"/>
      <c r="AR6" s="18">
        <v>55213</v>
      </c>
      <c r="AS6" s="19" t="s">
        <v>64</v>
      </c>
      <c r="AT6" s="24" t="s">
        <v>62</v>
      </c>
      <c r="AU6" s="19">
        <v>312</v>
      </c>
      <c r="AV6" s="19">
        <v>1.3</v>
      </c>
      <c r="AW6" s="25">
        <f aca="true" t="shared" si="4" ref="AW6:AW23">AVERAGE(AA6:AF6)</f>
        <v>20.333333333333336</v>
      </c>
      <c r="AX6" s="11"/>
      <c r="AY6" s="26"/>
      <c r="AZ6" s="27">
        <f>AVERAGE(AA6:AE6)+'[1]CylindersSummary'!W29/6</f>
        <v>17.70666666666667</v>
      </c>
      <c r="BA6" s="13"/>
      <c r="BB6" s="11"/>
      <c r="BC6" s="11"/>
      <c r="BE6" s="29">
        <f>AZ6+(AU6-306)*0.406</f>
        <v>20.14266666666667</v>
      </c>
      <c r="BF6" s="13"/>
      <c r="BG6" s="11"/>
      <c r="BH6" s="11"/>
      <c r="BJ6" s="29">
        <f aca="true" t="shared" si="5" ref="BJ6:BJ23">AZ6+(K6-307)*0.2506</f>
        <v>18.95966666666667</v>
      </c>
      <c r="BK6" s="13"/>
      <c r="BL6" s="11"/>
      <c r="BM6" s="11"/>
      <c r="BN6" s="12"/>
      <c r="BO6" s="29">
        <f aca="true" t="shared" si="6" ref="BO6:BO23">AZ6-(((Y6-AVERAGE(P6:Q6))-1.75)*3.6)</f>
        <v>19.326666666666668</v>
      </c>
      <c r="BP6" s="13"/>
      <c r="BQ6" s="30"/>
      <c r="BR6" s="11"/>
      <c r="BS6" s="12"/>
      <c r="BT6" s="29">
        <f>AZ6-(((Y6-AVERAGE(P6:Q6))-1.78)*4.247)</f>
        <v>19.745226666666667</v>
      </c>
      <c r="BU6" s="13"/>
    </row>
    <row r="7" spans="1:73" ht="12.75">
      <c r="A7" s="31">
        <v>55216</v>
      </c>
      <c r="B7" s="19" t="s">
        <v>63</v>
      </c>
      <c r="C7" s="19" t="s">
        <v>57</v>
      </c>
      <c r="D7" s="31" t="s">
        <v>67</v>
      </c>
      <c r="E7" s="19">
        <v>1</v>
      </c>
      <c r="F7" s="19" t="s">
        <v>65</v>
      </c>
      <c r="G7" s="19" t="s">
        <v>60</v>
      </c>
      <c r="H7" s="19">
        <v>20050811</v>
      </c>
      <c r="I7" s="19" t="s">
        <v>68</v>
      </c>
      <c r="J7" s="31" t="s">
        <v>62</v>
      </c>
      <c r="K7" s="19">
        <v>299</v>
      </c>
      <c r="L7" s="19">
        <v>0</v>
      </c>
      <c r="M7" s="19">
        <v>1.1</v>
      </c>
      <c r="N7" s="19">
        <v>2.2</v>
      </c>
      <c r="O7" s="19">
        <v>3</v>
      </c>
      <c r="P7" s="19">
        <v>4</v>
      </c>
      <c r="Q7" s="19">
        <v>4</v>
      </c>
      <c r="R7" s="19">
        <v>4.2</v>
      </c>
      <c r="S7" s="19">
        <v>4.6</v>
      </c>
      <c r="T7" s="19">
        <v>4.7</v>
      </c>
      <c r="U7" s="19">
        <v>5.1</v>
      </c>
      <c r="V7" s="19">
        <v>5.1</v>
      </c>
      <c r="W7" s="19">
        <v>5.5</v>
      </c>
      <c r="X7" s="19">
        <v>5.5</v>
      </c>
      <c r="Y7" s="19">
        <v>5.9</v>
      </c>
      <c r="Z7" s="32">
        <f t="shared" si="3"/>
        <v>1.9000000000000004</v>
      </c>
      <c r="AA7" s="18">
        <v>27.2</v>
      </c>
      <c r="AB7" s="19">
        <v>20</v>
      </c>
      <c r="AC7" s="19">
        <v>26.2</v>
      </c>
      <c r="AD7" s="19">
        <v>20.3</v>
      </c>
      <c r="AE7" s="19">
        <v>19.2</v>
      </c>
      <c r="AF7" s="19">
        <v>19.6</v>
      </c>
      <c r="AG7" s="19">
        <v>22.1</v>
      </c>
      <c r="AH7" s="20">
        <f>AA7-'[1]CylindersSummary'!R$29-$AG7</f>
        <v>0.29999999999999716</v>
      </c>
      <c r="AI7" s="20">
        <f>AB7-'[1]CylindersSummary'!S$29-$AG7</f>
        <v>-1.7000000000000028</v>
      </c>
      <c r="AJ7" s="20">
        <f>AC7-'[1]CylindersSummary'!T$29-$AG7</f>
        <v>3.6999999999999993</v>
      </c>
      <c r="AK7" s="20">
        <f>AD7-'[1]CylindersSummary'!U$29-$AG7</f>
        <v>0</v>
      </c>
      <c r="AL7" s="20">
        <f>AE7-'[1]CylindersSummary'!V$29-$AG7</f>
        <v>-1.2000000000000028</v>
      </c>
      <c r="AM7" s="20">
        <f>AF7-'[1]CylindersSummary'!W$29-$AG7</f>
        <v>-1.1000000000000014</v>
      </c>
      <c r="AN7" s="20">
        <f t="shared" si="0"/>
        <v>1.9657059800488992</v>
      </c>
      <c r="AO7" s="21">
        <f t="shared" si="1"/>
        <v>1.882275394974358</v>
      </c>
      <c r="AP7" s="22">
        <f t="shared" si="2"/>
        <v>0</v>
      </c>
      <c r="AQ7" s="23"/>
      <c r="AR7" s="18">
        <v>55216</v>
      </c>
      <c r="AS7" s="19" t="s">
        <v>67</v>
      </c>
      <c r="AT7" s="24" t="s">
        <v>62</v>
      </c>
      <c r="AU7" s="19">
        <v>299</v>
      </c>
      <c r="AV7" s="19">
        <v>1.9</v>
      </c>
      <c r="AW7" s="25">
        <f t="shared" si="4"/>
        <v>22.083333333333332</v>
      </c>
      <c r="AX7" s="11"/>
      <c r="AY7" s="26"/>
      <c r="AZ7" s="27">
        <f>AVERAGE(AA7:AF7)</f>
        <v>22.083333333333332</v>
      </c>
      <c r="BA7" s="13"/>
      <c r="BB7" s="11"/>
      <c r="BC7" s="11"/>
      <c r="BE7" s="29">
        <f>AZ7+(AU7-306)*0.406</f>
        <v>19.241333333333333</v>
      </c>
      <c r="BF7" s="13"/>
      <c r="BG7" s="11"/>
      <c r="BH7" s="11"/>
      <c r="BJ7" s="29">
        <f t="shared" si="5"/>
        <v>20.078533333333333</v>
      </c>
      <c r="BK7" s="13"/>
      <c r="BL7" s="11"/>
      <c r="BM7" s="11"/>
      <c r="BN7" s="12"/>
      <c r="BO7" s="29">
        <f t="shared" si="6"/>
        <v>21.54333333333333</v>
      </c>
      <c r="BP7" s="13"/>
      <c r="BQ7" s="30"/>
      <c r="BR7" s="11"/>
      <c r="BS7" s="12"/>
      <c r="BT7" s="29">
        <f aca="true" t="shared" si="7" ref="BT7:BT23">AZ7-(((Y7-AVERAGE(P7:Q7))-1.78)*4.247)</f>
        <v>21.57369333333333</v>
      </c>
      <c r="BU7" s="13"/>
    </row>
    <row r="8" spans="1:73" ht="12.75">
      <c r="A8" s="31">
        <v>55217</v>
      </c>
      <c r="B8" s="19" t="s">
        <v>63</v>
      </c>
      <c r="C8" s="19" t="s">
        <v>57</v>
      </c>
      <c r="D8" s="31" t="s">
        <v>69</v>
      </c>
      <c r="E8" s="19">
        <v>4</v>
      </c>
      <c r="F8" s="19" t="s">
        <v>65</v>
      </c>
      <c r="G8" s="19" t="s">
        <v>60</v>
      </c>
      <c r="H8" s="19">
        <v>20050707</v>
      </c>
      <c r="I8" s="19" t="s">
        <v>70</v>
      </c>
      <c r="J8" s="31" t="s">
        <v>62</v>
      </c>
      <c r="K8" s="19">
        <v>302</v>
      </c>
      <c r="L8" s="19">
        <v>0.2</v>
      </c>
      <c r="M8" s="19">
        <v>1.1</v>
      </c>
      <c r="N8" s="19">
        <v>2.1</v>
      </c>
      <c r="O8" s="19">
        <v>2.9</v>
      </c>
      <c r="P8" s="19">
        <v>4</v>
      </c>
      <c r="Q8" s="19">
        <v>4</v>
      </c>
      <c r="R8" s="19">
        <v>4.3</v>
      </c>
      <c r="S8" s="19">
        <v>4.7</v>
      </c>
      <c r="T8" s="19">
        <v>4.7</v>
      </c>
      <c r="U8" s="19">
        <v>4.9</v>
      </c>
      <c r="V8" s="19">
        <v>5</v>
      </c>
      <c r="W8" s="19">
        <v>5.2</v>
      </c>
      <c r="X8" s="19">
        <v>5.2</v>
      </c>
      <c r="Y8" s="19">
        <v>5.5</v>
      </c>
      <c r="Z8" s="32">
        <f t="shared" si="3"/>
        <v>1.5</v>
      </c>
      <c r="AA8" s="18">
        <v>26.2</v>
      </c>
      <c r="AB8" s="19">
        <v>21.8</v>
      </c>
      <c r="AC8" s="19">
        <v>22</v>
      </c>
      <c r="AD8" s="19">
        <v>18.2</v>
      </c>
      <c r="AE8" s="19">
        <v>22.9</v>
      </c>
      <c r="AF8" s="19">
        <v>19.5</v>
      </c>
      <c r="AG8" s="19">
        <v>21.8</v>
      </c>
      <c r="AH8" s="20">
        <f>AA8-'[1]CylindersSummary'!R$29-$AG8</f>
        <v>-0.40000000000000213</v>
      </c>
      <c r="AI8" s="20">
        <f>AB8-'[1]CylindersSummary'!S$29-$AG8</f>
        <v>0.3999999999999986</v>
      </c>
      <c r="AJ8" s="20">
        <f>AC8-'[1]CylindersSummary'!T$29-$AG8</f>
        <v>-0.1999999999999993</v>
      </c>
      <c r="AK8" s="20">
        <f>AD8-'[1]CylindersSummary'!U$29-$AG8</f>
        <v>-1.8000000000000007</v>
      </c>
      <c r="AL8" s="20">
        <f>AE8-'[1]CylindersSummary'!V$29-$AG8</f>
        <v>2.799999999999997</v>
      </c>
      <c r="AM8" s="20">
        <f>AF8-'[1]CylindersSummary'!W$29-$AG8</f>
        <v>-0.9000000000000021</v>
      </c>
      <c r="AN8" s="20">
        <f t="shared" si="0"/>
        <v>1.5651411012003564</v>
      </c>
      <c r="AO8" s="21">
        <f t="shared" si="1"/>
        <v>1.7889760851929504</v>
      </c>
      <c r="AP8" s="22">
        <f t="shared" si="2"/>
        <v>0</v>
      </c>
      <c r="AQ8" s="23"/>
      <c r="AR8" s="18">
        <v>55217</v>
      </c>
      <c r="AS8" s="19" t="s">
        <v>69</v>
      </c>
      <c r="AT8" s="24" t="s">
        <v>62</v>
      </c>
      <c r="AU8" s="19">
        <v>302</v>
      </c>
      <c r="AV8" s="19">
        <v>1.5</v>
      </c>
      <c r="AW8" s="25">
        <f t="shared" si="4"/>
        <v>21.766666666666666</v>
      </c>
      <c r="AX8" s="11"/>
      <c r="AY8" s="26"/>
      <c r="AZ8" s="27">
        <f>AVERAGE(AA8:AF8)</f>
        <v>21.766666666666666</v>
      </c>
      <c r="BA8" s="13"/>
      <c r="BB8" s="11"/>
      <c r="BC8" s="11"/>
      <c r="BE8" s="29">
        <f aca="true" t="shared" si="8" ref="BE8:BE23">AZ8+(AU8-306)*0.406</f>
        <v>20.142666666666667</v>
      </c>
      <c r="BF8" s="13"/>
      <c r="BG8" s="11"/>
      <c r="BH8" s="11"/>
      <c r="BJ8" s="29">
        <f t="shared" si="5"/>
        <v>20.513666666666666</v>
      </c>
      <c r="BK8" s="13"/>
      <c r="BL8" s="11"/>
      <c r="BM8" s="11"/>
      <c r="BN8" s="12"/>
      <c r="BO8" s="29">
        <f t="shared" si="6"/>
        <v>22.666666666666664</v>
      </c>
      <c r="BP8" s="13"/>
      <c r="BQ8" s="30"/>
      <c r="BR8" s="11"/>
      <c r="BS8" s="12"/>
      <c r="BT8" s="29">
        <f t="shared" si="7"/>
        <v>22.955826666666667</v>
      </c>
      <c r="BU8" s="13"/>
    </row>
    <row r="9" spans="1:73" ht="12.75">
      <c r="A9" s="31">
        <v>55715</v>
      </c>
      <c r="B9" s="19" t="s">
        <v>56</v>
      </c>
      <c r="C9" s="19" t="s">
        <v>57</v>
      </c>
      <c r="D9" s="31" t="s">
        <v>64</v>
      </c>
      <c r="E9" s="19">
        <v>3</v>
      </c>
      <c r="F9" s="19" t="s">
        <v>59</v>
      </c>
      <c r="G9" s="19" t="s">
        <v>60</v>
      </c>
      <c r="H9" s="19">
        <v>20050805</v>
      </c>
      <c r="I9" s="19" t="s">
        <v>71</v>
      </c>
      <c r="J9" s="31" t="s">
        <v>62</v>
      </c>
      <c r="K9" s="19">
        <v>310</v>
      </c>
      <c r="L9" s="19">
        <v>0.1</v>
      </c>
      <c r="M9" s="19">
        <v>1.2</v>
      </c>
      <c r="N9" s="19">
        <v>2.2</v>
      </c>
      <c r="O9" s="19">
        <v>3.3</v>
      </c>
      <c r="P9" s="19">
        <v>4.3</v>
      </c>
      <c r="Q9" s="19">
        <v>4.4</v>
      </c>
      <c r="R9" s="19">
        <v>4.7</v>
      </c>
      <c r="S9" s="19">
        <v>5</v>
      </c>
      <c r="T9" s="19">
        <v>4.9</v>
      </c>
      <c r="U9" s="19">
        <v>5.2</v>
      </c>
      <c r="V9" s="19">
        <v>5.4</v>
      </c>
      <c r="W9" s="19">
        <v>5.7</v>
      </c>
      <c r="X9" s="19">
        <v>5.6</v>
      </c>
      <c r="Y9" s="19">
        <v>5.9</v>
      </c>
      <c r="Z9" s="32">
        <f t="shared" si="3"/>
        <v>1.5500000000000007</v>
      </c>
      <c r="AA9" s="18">
        <v>21</v>
      </c>
      <c r="AB9" s="19">
        <v>16.5</v>
      </c>
      <c r="AC9" s="19">
        <v>16.1</v>
      </c>
      <c r="AD9" s="19">
        <v>19.4</v>
      </c>
      <c r="AE9" s="19">
        <v>13.8</v>
      </c>
      <c r="AF9" s="19">
        <v>20.3</v>
      </c>
      <c r="AG9" s="19">
        <v>17.8</v>
      </c>
      <c r="AH9" s="20">
        <f>AA9-'[1]CylindersSummary'!R$29-$AG9</f>
        <v>-1.6000000000000014</v>
      </c>
      <c r="AI9" s="20">
        <f>AB9-'[1]CylindersSummary'!S$29-$AG9</f>
        <v>-0.9000000000000021</v>
      </c>
      <c r="AJ9" s="20">
        <f>AC9-'[1]CylindersSummary'!T$29-$AG9</f>
        <v>-2.0999999999999996</v>
      </c>
      <c r="AK9" s="20">
        <f>AD9-'[1]CylindersSummary'!U$29-$AG9</f>
        <v>3.3999999999999986</v>
      </c>
      <c r="AL9" s="20">
        <f>AE9-'[1]CylindersSummary'!V$29-$AG9</f>
        <v>-2.3000000000000007</v>
      </c>
      <c r="AM9" s="20">
        <f>AF9-'[1]CylindersSummary'!W$29-$AG9</f>
        <v>3.8999999999999986</v>
      </c>
      <c r="AN9" s="20">
        <f t="shared" si="0"/>
        <v>2.8218197438296206</v>
      </c>
      <c r="AO9" s="21">
        <f t="shared" si="1"/>
        <v>1.3820868638147419</v>
      </c>
      <c r="AP9" s="22">
        <f t="shared" si="2"/>
        <v>0</v>
      </c>
      <c r="AQ9" s="23"/>
      <c r="AR9" s="18">
        <v>55715</v>
      </c>
      <c r="AS9" s="19" t="s">
        <v>64</v>
      </c>
      <c r="AT9" s="24" t="s">
        <v>62</v>
      </c>
      <c r="AU9" s="19">
        <v>310</v>
      </c>
      <c r="AV9" s="19">
        <v>1.55</v>
      </c>
      <c r="AW9" s="25">
        <f t="shared" si="4"/>
        <v>17.849999999999998</v>
      </c>
      <c r="AX9" s="11"/>
      <c r="AY9" s="26"/>
      <c r="AZ9" s="27">
        <f>AVERAGE(AA9:AF9)</f>
        <v>17.849999999999998</v>
      </c>
      <c r="BA9" s="13"/>
      <c r="BB9" s="11"/>
      <c r="BC9" s="11"/>
      <c r="BE9" s="29">
        <f t="shared" si="8"/>
        <v>19.473999999999997</v>
      </c>
      <c r="BF9" s="13"/>
      <c r="BG9" s="11"/>
      <c r="BH9" s="11"/>
      <c r="BJ9" s="29">
        <f t="shared" si="5"/>
        <v>18.601799999999997</v>
      </c>
      <c r="BK9" s="13"/>
      <c r="BL9" s="11"/>
      <c r="BM9" s="11"/>
      <c r="BN9" s="12"/>
      <c r="BO9" s="29">
        <f t="shared" si="6"/>
        <v>18.569999999999997</v>
      </c>
      <c r="BP9" s="13"/>
      <c r="BQ9" s="30"/>
      <c r="BR9" s="11"/>
      <c r="BS9" s="12"/>
      <c r="BT9" s="29">
        <f t="shared" si="7"/>
        <v>18.826809999999995</v>
      </c>
      <c r="BU9" s="13"/>
    </row>
    <row r="10" spans="1:73" ht="12.75">
      <c r="A10" s="31">
        <v>55722</v>
      </c>
      <c r="B10" s="19" t="s">
        <v>63</v>
      </c>
      <c r="C10" s="19" t="s">
        <v>57</v>
      </c>
      <c r="D10" s="31" t="s">
        <v>72</v>
      </c>
      <c r="E10" s="19">
        <v>1</v>
      </c>
      <c r="F10" s="19" t="s">
        <v>65</v>
      </c>
      <c r="G10" s="19" t="s">
        <v>60</v>
      </c>
      <c r="H10" s="19">
        <v>20050710</v>
      </c>
      <c r="I10" s="19" t="s">
        <v>73</v>
      </c>
      <c r="J10" s="31" t="s">
        <v>62</v>
      </c>
      <c r="K10" s="19">
        <v>309</v>
      </c>
      <c r="L10" s="19">
        <v>0.1</v>
      </c>
      <c r="M10" s="19">
        <v>1.2</v>
      </c>
      <c r="N10" s="19">
        <v>1.9</v>
      </c>
      <c r="O10" s="19">
        <v>3.2</v>
      </c>
      <c r="P10" s="19">
        <v>4.3</v>
      </c>
      <c r="Q10" s="19">
        <v>4.3</v>
      </c>
      <c r="R10" s="19">
        <v>4.6</v>
      </c>
      <c r="S10" s="19">
        <v>4.9</v>
      </c>
      <c r="T10" s="19">
        <v>4.9</v>
      </c>
      <c r="U10" s="19">
        <v>5.3</v>
      </c>
      <c r="V10" s="19">
        <v>5.1</v>
      </c>
      <c r="W10" s="19">
        <v>5.4</v>
      </c>
      <c r="X10" s="19">
        <v>5.3</v>
      </c>
      <c r="Y10" s="19">
        <v>5.7</v>
      </c>
      <c r="Z10" s="32">
        <f t="shared" si="3"/>
        <v>1.4000000000000004</v>
      </c>
      <c r="AA10" s="18">
        <v>19.6</v>
      </c>
      <c r="AB10" s="19">
        <v>15.9</v>
      </c>
      <c r="AC10" s="19">
        <v>14.8</v>
      </c>
      <c r="AD10" s="19">
        <v>13.7</v>
      </c>
      <c r="AE10" s="19">
        <v>14.5</v>
      </c>
      <c r="AF10" s="19">
        <v>11.2</v>
      </c>
      <c r="AG10" s="19">
        <v>15</v>
      </c>
      <c r="AH10" s="20">
        <f>AA10-'[1]CylindersSummary'!R$29-$AG10</f>
        <v>-0.1999999999999993</v>
      </c>
      <c r="AI10" s="20">
        <f>AB10-'[1]CylindersSummary'!S$29-$AG10</f>
        <v>1.3000000000000007</v>
      </c>
      <c r="AJ10" s="20">
        <f>AC10-'[1]CylindersSummary'!T$29-$AG10</f>
        <v>-0.5999999999999996</v>
      </c>
      <c r="AK10" s="20">
        <f>AD10-'[1]CylindersSummary'!U$29-$AG10</f>
        <v>0.5</v>
      </c>
      <c r="AL10" s="20">
        <f>AE10-'[1]CylindersSummary'!V$29-$AG10</f>
        <v>1.1999999999999993</v>
      </c>
      <c r="AM10" s="20">
        <f>AF10-'[1]CylindersSummary'!W$29-$AG10</f>
        <v>-2.4000000000000004</v>
      </c>
      <c r="AN10" s="20">
        <f t="shared" si="0"/>
        <v>1.3808210118138653</v>
      </c>
      <c r="AO10" s="21">
        <f t="shared" si="1"/>
        <v>1.7380963785069634</v>
      </c>
      <c r="AP10" s="22">
        <f t="shared" si="2"/>
        <v>0</v>
      </c>
      <c r="AQ10" s="23"/>
      <c r="AR10" s="18">
        <v>55722</v>
      </c>
      <c r="AS10" s="19" t="s">
        <v>72</v>
      </c>
      <c r="AT10" s="24" t="s">
        <v>62</v>
      </c>
      <c r="AU10" s="19">
        <v>309</v>
      </c>
      <c r="AV10" s="19">
        <v>1.4</v>
      </c>
      <c r="AW10" s="25">
        <f t="shared" si="4"/>
        <v>14.950000000000001</v>
      </c>
      <c r="AX10" s="11"/>
      <c r="AY10" s="26"/>
      <c r="AZ10" s="27">
        <f>AVERAGE(AA10:AF10)</f>
        <v>14.950000000000001</v>
      </c>
      <c r="BA10" s="13"/>
      <c r="BB10" s="11"/>
      <c r="BC10" s="11"/>
      <c r="BE10" s="29">
        <f t="shared" si="8"/>
        <v>16.168</v>
      </c>
      <c r="BF10" s="13"/>
      <c r="BG10" s="11"/>
      <c r="BH10" s="11"/>
      <c r="BJ10" s="29">
        <f t="shared" si="5"/>
        <v>15.451200000000002</v>
      </c>
      <c r="BK10" s="13"/>
      <c r="BL10" s="11"/>
      <c r="BM10" s="11"/>
      <c r="BN10" s="12"/>
      <c r="BO10" s="29">
        <f t="shared" si="6"/>
        <v>16.21</v>
      </c>
      <c r="BP10" s="13"/>
      <c r="BQ10" s="30"/>
      <c r="BR10" s="11"/>
      <c r="BS10" s="12"/>
      <c r="BT10" s="29">
        <f t="shared" si="7"/>
        <v>16.56386</v>
      </c>
      <c r="BU10" s="13"/>
    </row>
    <row r="11" spans="1:73" ht="12.75">
      <c r="A11" s="31">
        <v>55723</v>
      </c>
      <c r="B11" s="19" t="s">
        <v>63</v>
      </c>
      <c r="C11" s="19" t="s">
        <v>57</v>
      </c>
      <c r="D11" s="31" t="s">
        <v>72</v>
      </c>
      <c r="E11" s="19">
        <v>1</v>
      </c>
      <c r="F11" s="19" t="s">
        <v>65</v>
      </c>
      <c r="G11" s="19" t="s">
        <v>60</v>
      </c>
      <c r="H11" s="19">
        <v>20050911</v>
      </c>
      <c r="I11" s="19" t="s">
        <v>74</v>
      </c>
      <c r="J11" s="31" t="s">
        <v>62</v>
      </c>
      <c r="K11" s="19">
        <v>313</v>
      </c>
      <c r="L11" s="19">
        <v>0.2</v>
      </c>
      <c r="M11" s="19">
        <v>1.1</v>
      </c>
      <c r="N11" s="19">
        <v>2.1</v>
      </c>
      <c r="O11" s="19">
        <v>3.3</v>
      </c>
      <c r="P11" s="19">
        <v>4.3</v>
      </c>
      <c r="Q11" s="19">
        <v>4.3</v>
      </c>
      <c r="R11" s="19">
        <v>4.7</v>
      </c>
      <c r="S11" s="19">
        <v>5.1</v>
      </c>
      <c r="T11" s="19">
        <v>5.1</v>
      </c>
      <c r="U11" s="19">
        <v>5.4</v>
      </c>
      <c r="V11" s="19">
        <v>5.5</v>
      </c>
      <c r="W11" s="19">
        <v>5.8</v>
      </c>
      <c r="X11" s="19">
        <v>5.9</v>
      </c>
      <c r="Y11" s="19">
        <v>6.2</v>
      </c>
      <c r="Z11" s="32">
        <f t="shared" si="3"/>
        <v>1.9000000000000004</v>
      </c>
      <c r="AA11" s="18">
        <v>29.9</v>
      </c>
      <c r="AB11" s="19">
        <v>13</v>
      </c>
      <c r="AC11" s="19">
        <v>16.1</v>
      </c>
      <c r="AD11" s="19">
        <v>11.2</v>
      </c>
      <c r="AE11" s="19">
        <v>10</v>
      </c>
      <c r="AF11" s="19">
        <v>10.1</v>
      </c>
      <c r="AG11" s="19">
        <v>15</v>
      </c>
      <c r="AH11" s="20">
        <f>AA11-'[1]CylindersSummary'!R$29-$AG11</f>
        <v>10.099999999999998</v>
      </c>
      <c r="AI11" s="20">
        <f>AB11-'[1]CylindersSummary'!S$29-$AG11</f>
        <v>-1.5999999999999996</v>
      </c>
      <c r="AJ11" s="20">
        <f>AC11-'[1]CylindersSummary'!T$29-$AG11</f>
        <v>0.7000000000000011</v>
      </c>
      <c r="AK11" s="20">
        <f>AD11-'[1]CylindersSummary'!U$29-$AG11</f>
        <v>-2</v>
      </c>
      <c r="AL11" s="20">
        <f>AE11-'[1]CylindersSummary'!V$29-$AG11</f>
        <v>-3.3000000000000007</v>
      </c>
      <c r="AM11" s="20">
        <f>AF11-'[1]CylindersSummary'!W$29-$AG11</f>
        <v>-3.5</v>
      </c>
      <c r="AN11" s="20">
        <f t="shared" si="0"/>
        <v>5.141465420156656</v>
      </c>
      <c r="AO11" s="21">
        <f t="shared" si="1"/>
        <v>1.964420486113521</v>
      </c>
      <c r="AP11" s="22">
        <f t="shared" si="2"/>
        <v>1</v>
      </c>
      <c r="AQ11" s="23"/>
      <c r="AR11" s="18">
        <v>55723</v>
      </c>
      <c r="AS11" s="19" t="s">
        <v>72</v>
      </c>
      <c r="AT11" s="24" t="s">
        <v>62</v>
      </c>
      <c r="AU11" s="19">
        <v>313</v>
      </c>
      <c r="AV11" s="19">
        <v>1.9</v>
      </c>
      <c r="AW11" s="25">
        <f t="shared" si="4"/>
        <v>15.049999999999999</v>
      </c>
      <c r="AX11" s="11"/>
      <c r="AY11" s="26"/>
      <c r="AZ11" s="27">
        <f>AVERAGE(AB11:AF11)+'[1]CylindersSummary'!R36/6</f>
        <v>12.08</v>
      </c>
      <c r="BA11" s="13"/>
      <c r="BB11" s="11"/>
      <c r="BC11" s="11"/>
      <c r="BE11" s="29">
        <f t="shared" si="8"/>
        <v>14.922</v>
      </c>
      <c r="BF11" s="13"/>
      <c r="BG11" s="11"/>
      <c r="BH11" s="11"/>
      <c r="BJ11" s="29">
        <f t="shared" si="5"/>
        <v>13.5836</v>
      </c>
      <c r="BK11" s="13"/>
      <c r="BL11" s="11"/>
      <c r="BM11" s="11"/>
      <c r="BN11" s="12"/>
      <c r="BO11" s="29">
        <f t="shared" si="6"/>
        <v>11.54</v>
      </c>
      <c r="BP11" s="13"/>
      <c r="BQ11" s="30"/>
      <c r="BR11" s="11"/>
      <c r="BS11" s="12"/>
      <c r="BT11" s="29">
        <f t="shared" si="7"/>
        <v>11.570359999999999</v>
      </c>
      <c r="BU11" s="13"/>
    </row>
    <row r="12" spans="1:73" ht="12.75">
      <c r="A12" s="31">
        <v>56153</v>
      </c>
      <c r="B12" s="19" t="s">
        <v>56</v>
      </c>
      <c r="C12" s="19" t="s">
        <v>57</v>
      </c>
      <c r="D12" s="31" t="s">
        <v>64</v>
      </c>
      <c r="E12" s="19">
        <v>2</v>
      </c>
      <c r="F12" s="19" t="s">
        <v>59</v>
      </c>
      <c r="G12" s="19" t="s">
        <v>60</v>
      </c>
      <c r="H12" s="19">
        <v>20050927</v>
      </c>
      <c r="I12" s="19" t="s">
        <v>75</v>
      </c>
      <c r="J12" s="31" t="s">
        <v>62</v>
      </c>
      <c r="K12" s="19">
        <v>304</v>
      </c>
      <c r="L12" s="19">
        <v>0</v>
      </c>
      <c r="M12" s="19">
        <v>1.1</v>
      </c>
      <c r="N12" s="19">
        <v>2</v>
      </c>
      <c r="O12" s="19">
        <v>2.9</v>
      </c>
      <c r="P12" s="19">
        <v>4.2</v>
      </c>
      <c r="Q12" s="19">
        <v>4.1</v>
      </c>
      <c r="R12" s="19">
        <v>4.5</v>
      </c>
      <c r="S12" s="19">
        <v>5</v>
      </c>
      <c r="T12" s="19">
        <v>5</v>
      </c>
      <c r="U12" s="19">
        <v>5.6</v>
      </c>
      <c r="V12" s="19">
        <v>5.5</v>
      </c>
      <c r="W12" s="19">
        <v>5.9</v>
      </c>
      <c r="X12" s="19">
        <v>6</v>
      </c>
      <c r="Y12" s="19">
        <v>6.3</v>
      </c>
      <c r="Z12" s="32">
        <f t="shared" si="3"/>
        <v>2.1499999999999995</v>
      </c>
      <c r="AA12" s="18">
        <v>21.2</v>
      </c>
      <c r="AB12" s="19">
        <v>13.6</v>
      </c>
      <c r="AC12" s="19">
        <v>13.3</v>
      </c>
      <c r="AD12" s="19">
        <v>19.2</v>
      </c>
      <c r="AE12" s="19">
        <v>15.4</v>
      </c>
      <c r="AF12" s="19">
        <v>15.6</v>
      </c>
      <c r="AG12" s="19">
        <v>16.4</v>
      </c>
      <c r="AH12" s="20">
        <f>AA12-'[1]CylindersSummary'!R$29-$AG12</f>
        <v>0</v>
      </c>
      <c r="AI12" s="20">
        <f>AB12-'[1]CylindersSummary'!S$29-$AG12</f>
        <v>-2.3999999999999986</v>
      </c>
      <c r="AJ12" s="20">
        <f>AC12-'[1]CylindersSummary'!T$29-$AG12</f>
        <v>-3.4999999999999982</v>
      </c>
      <c r="AK12" s="20">
        <f>AD12-'[1]CylindersSummary'!U$29-$AG12</f>
        <v>4.600000000000001</v>
      </c>
      <c r="AL12" s="20">
        <f>AE12-'[1]CylindersSummary'!V$29-$AG12</f>
        <v>0.7000000000000028</v>
      </c>
      <c r="AM12" s="20">
        <f>AF12-'[1]CylindersSummary'!W$29-$AG12</f>
        <v>0.6000000000000014</v>
      </c>
      <c r="AN12" s="20">
        <f t="shared" si="0"/>
        <v>2.829134143161119</v>
      </c>
      <c r="AO12" s="21">
        <f t="shared" si="1"/>
        <v>1.6259391627362758</v>
      </c>
      <c r="AP12" s="22">
        <f t="shared" si="2"/>
        <v>0</v>
      </c>
      <c r="AQ12" s="23"/>
      <c r="AR12" s="18">
        <v>56153</v>
      </c>
      <c r="AS12" s="19" t="s">
        <v>64</v>
      </c>
      <c r="AT12" s="24" t="s">
        <v>62</v>
      </c>
      <c r="AU12" s="19">
        <v>304</v>
      </c>
      <c r="AV12" s="19">
        <v>2.15</v>
      </c>
      <c r="AW12" s="25">
        <f t="shared" si="4"/>
        <v>16.383333333333333</v>
      </c>
      <c r="AX12" s="11"/>
      <c r="AY12" s="26"/>
      <c r="AZ12" s="27">
        <f>AVERAGE(AA12:AF12)</f>
        <v>16.383333333333333</v>
      </c>
      <c r="BA12" s="13"/>
      <c r="BB12" s="11"/>
      <c r="BC12" s="11"/>
      <c r="BE12" s="33">
        <f t="shared" si="8"/>
        <v>15.571333333333333</v>
      </c>
      <c r="BF12" s="13"/>
      <c r="BG12" s="11"/>
      <c r="BH12" s="11"/>
      <c r="BJ12" s="33">
        <f t="shared" si="5"/>
        <v>15.631533333333334</v>
      </c>
      <c r="BK12" s="13"/>
      <c r="BL12" s="11"/>
      <c r="BM12" s="11"/>
      <c r="BN12" s="12"/>
      <c r="BO12" s="29">
        <f t="shared" si="6"/>
        <v>14.943333333333335</v>
      </c>
      <c r="BP12" s="13"/>
      <c r="BQ12" s="30"/>
      <c r="BR12" s="11"/>
      <c r="BS12" s="12"/>
      <c r="BT12" s="29">
        <f t="shared" si="7"/>
        <v>14.811943333333335</v>
      </c>
      <c r="BU12" s="13"/>
    </row>
    <row r="13" spans="1:73" ht="12.75">
      <c r="A13" s="34">
        <v>55712</v>
      </c>
      <c r="B13" s="35" t="s">
        <v>63</v>
      </c>
      <c r="C13" s="35" t="s">
        <v>57</v>
      </c>
      <c r="D13" s="34" t="s">
        <v>69</v>
      </c>
      <c r="E13" s="35">
        <v>4</v>
      </c>
      <c r="F13" s="35" t="s">
        <v>65</v>
      </c>
      <c r="G13" s="35" t="s">
        <v>60</v>
      </c>
      <c r="H13" s="35">
        <v>20050803</v>
      </c>
      <c r="I13" s="35" t="s">
        <v>76</v>
      </c>
      <c r="J13" s="34" t="s">
        <v>77</v>
      </c>
      <c r="K13" s="35">
        <v>295</v>
      </c>
      <c r="L13" s="35">
        <v>0.3</v>
      </c>
      <c r="M13" s="35">
        <v>1.2</v>
      </c>
      <c r="N13" s="35">
        <v>2.6</v>
      </c>
      <c r="O13" s="35">
        <v>3.5</v>
      </c>
      <c r="P13" s="35">
        <v>4.5</v>
      </c>
      <c r="Q13" s="35">
        <v>4.5</v>
      </c>
      <c r="R13" s="35">
        <v>4.8</v>
      </c>
      <c r="S13" s="35">
        <v>5.5</v>
      </c>
      <c r="T13" s="35">
        <v>5.3</v>
      </c>
      <c r="U13" s="35">
        <v>6</v>
      </c>
      <c r="V13" s="35">
        <v>6.1</v>
      </c>
      <c r="W13" s="35">
        <v>6.6</v>
      </c>
      <c r="X13" s="35">
        <v>6.4</v>
      </c>
      <c r="Y13" s="35">
        <v>6.8</v>
      </c>
      <c r="Z13" s="36">
        <f t="shared" si="3"/>
        <v>2.3</v>
      </c>
      <c r="AA13" s="37">
        <v>18.2</v>
      </c>
      <c r="AB13" s="35">
        <v>14.5</v>
      </c>
      <c r="AC13" s="35">
        <v>14.2</v>
      </c>
      <c r="AD13" s="35">
        <v>14.8</v>
      </c>
      <c r="AE13" s="35">
        <v>13.6</v>
      </c>
      <c r="AF13" s="35">
        <v>14.9</v>
      </c>
      <c r="AG13" s="35">
        <v>15</v>
      </c>
      <c r="AH13" s="38">
        <f>AA13-'[1]CylindersSummary'!R$29-$AG13</f>
        <v>-1.6000000000000014</v>
      </c>
      <c r="AI13" s="38">
        <f>AB13-'[1]CylindersSummary'!S$29-$AG13</f>
        <v>-0.09999999999999964</v>
      </c>
      <c r="AJ13" s="38">
        <f>AC13-'[1]CylindersSummary'!T$29-$AG13</f>
        <v>-1.200000000000001</v>
      </c>
      <c r="AK13" s="38">
        <f>AD13-'[1]CylindersSummary'!U$29-$AG13</f>
        <v>1.6000000000000014</v>
      </c>
      <c r="AL13" s="38">
        <f>AE13-'[1]CylindersSummary'!V$29-$AG13</f>
        <v>0.29999999999999893</v>
      </c>
      <c r="AM13" s="38">
        <f>AF13-'[1]CylindersSummary'!W$29-$AG13</f>
        <v>1.3000000000000007</v>
      </c>
      <c r="AN13" s="38">
        <f t="shared" si="0"/>
        <v>1.2911235417263534</v>
      </c>
      <c r="AO13" s="39">
        <f t="shared" si="1"/>
        <v>1.239230753906517</v>
      </c>
      <c r="AP13" s="40">
        <f t="shared" si="2"/>
        <v>0</v>
      </c>
      <c r="AQ13" s="23"/>
      <c r="AR13" s="37">
        <v>55712</v>
      </c>
      <c r="AS13" s="35" t="s">
        <v>69</v>
      </c>
      <c r="AT13" s="41" t="s">
        <v>77</v>
      </c>
      <c r="AU13" s="35">
        <v>295</v>
      </c>
      <c r="AV13" s="35">
        <v>2.3</v>
      </c>
      <c r="AW13" s="42">
        <f t="shared" si="4"/>
        <v>15.033333333333333</v>
      </c>
      <c r="AX13" s="11"/>
      <c r="AY13" s="26"/>
      <c r="AZ13" s="43">
        <f>AVERAGE(AA13:AF13)</f>
        <v>15.033333333333333</v>
      </c>
      <c r="BA13" s="13"/>
      <c r="BB13" s="11"/>
      <c r="BC13" s="11"/>
      <c r="BE13" s="33">
        <f t="shared" si="8"/>
        <v>10.567333333333334</v>
      </c>
      <c r="BF13" s="13"/>
      <c r="BG13" s="11"/>
      <c r="BH13" s="11"/>
      <c r="BJ13" s="33">
        <f t="shared" si="5"/>
        <v>12.026133333333334</v>
      </c>
      <c r="BK13" s="13"/>
      <c r="BL13" s="11"/>
      <c r="BM13" s="11"/>
      <c r="BN13" s="12"/>
      <c r="BO13" s="33">
        <f t="shared" si="6"/>
        <v>13.053333333333335</v>
      </c>
      <c r="BP13" s="13"/>
      <c r="BR13" s="11"/>
      <c r="BS13" s="12"/>
      <c r="BT13" s="33">
        <f t="shared" si="7"/>
        <v>12.824893333333334</v>
      </c>
      <c r="BU13" s="13"/>
    </row>
    <row r="14" spans="1:73" ht="12.75">
      <c r="A14" s="34">
        <v>55728</v>
      </c>
      <c r="B14" s="35" t="s">
        <v>63</v>
      </c>
      <c r="C14" s="35" t="s">
        <v>57</v>
      </c>
      <c r="D14" s="34" t="s">
        <v>67</v>
      </c>
      <c r="E14" s="35">
        <v>1</v>
      </c>
      <c r="F14" s="35" t="s">
        <v>65</v>
      </c>
      <c r="G14" s="35" t="s">
        <v>60</v>
      </c>
      <c r="H14" s="35">
        <v>20050626</v>
      </c>
      <c r="I14" s="35" t="s">
        <v>78</v>
      </c>
      <c r="J14" s="34" t="s">
        <v>77</v>
      </c>
      <c r="K14" s="35">
        <v>307</v>
      </c>
      <c r="L14" s="35">
        <v>0.1</v>
      </c>
      <c r="M14" s="35">
        <v>1.2</v>
      </c>
      <c r="N14" s="35">
        <v>2.1</v>
      </c>
      <c r="O14" s="35">
        <v>3.1</v>
      </c>
      <c r="P14" s="35">
        <v>4</v>
      </c>
      <c r="Q14" s="35">
        <v>4</v>
      </c>
      <c r="R14" s="35">
        <v>4.1</v>
      </c>
      <c r="S14" s="35">
        <v>4.5</v>
      </c>
      <c r="T14" s="35">
        <v>4.5</v>
      </c>
      <c r="U14" s="35">
        <v>4.9</v>
      </c>
      <c r="V14" s="35">
        <v>4.9</v>
      </c>
      <c r="W14" s="35">
        <v>5.3</v>
      </c>
      <c r="X14" s="35">
        <v>5.3</v>
      </c>
      <c r="Y14" s="35">
        <v>5.8</v>
      </c>
      <c r="Z14" s="36">
        <f t="shared" si="3"/>
        <v>1.7999999999999998</v>
      </c>
      <c r="AA14" s="37">
        <v>19.5</v>
      </c>
      <c r="AB14" s="35">
        <v>13.5</v>
      </c>
      <c r="AC14" s="35">
        <v>17.3</v>
      </c>
      <c r="AD14" s="35">
        <v>14.8</v>
      </c>
      <c r="AE14" s="35">
        <v>12.2</v>
      </c>
      <c r="AF14" s="35">
        <v>13.5</v>
      </c>
      <c r="AG14" s="35">
        <v>15.2</v>
      </c>
      <c r="AH14" s="38">
        <f>AA14-'[1]CylindersSummary'!R$29-$AG14</f>
        <v>-0.5</v>
      </c>
      <c r="AI14" s="38">
        <f>AB14-'[1]CylindersSummary'!S$29-$AG14</f>
        <v>-1.299999999999999</v>
      </c>
      <c r="AJ14" s="38">
        <f>AC14-'[1]CylindersSummary'!T$29-$AG14</f>
        <v>1.7000000000000028</v>
      </c>
      <c r="AK14" s="38">
        <f>AD14-'[1]CylindersSummary'!U$29-$AG14</f>
        <v>1.4000000000000021</v>
      </c>
      <c r="AL14" s="38">
        <f>AE14-'[1]CylindersSummary'!V$29-$AG14</f>
        <v>-1.3000000000000007</v>
      </c>
      <c r="AM14" s="38">
        <f>AF14-'[1]CylindersSummary'!W$29-$AG14</f>
        <v>-0.29999999999999893</v>
      </c>
      <c r="AN14" s="38">
        <f t="shared" si="0"/>
        <v>1.3080519867344735</v>
      </c>
      <c r="AO14" s="39">
        <f t="shared" si="1"/>
        <v>1.2996425350371739</v>
      </c>
      <c r="AP14" s="40">
        <f t="shared" si="2"/>
        <v>0</v>
      </c>
      <c r="AQ14" s="23"/>
      <c r="AR14" s="37">
        <v>55728</v>
      </c>
      <c r="AS14" s="35" t="s">
        <v>67</v>
      </c>
      <c r="AT14" s="41" t="s">
        <v>77</v>
      </c>
      <c r="AU14" s="35">
        <v>307</v>
      </c>
      <c r="AV14" s="35">
        <v>1.8</v>
      </c>
      <c r="AW14" s="42">
        <f t="shared" si="4"/>
        <v>15.133333333333333</v>
      </c>
      <c r="AX14" s="11"/>
      <c r="AY14" s="26"/>
      <c r="AZ14" s="43">
        <f>AVERAGE(AA14:AF14)</f>
        <v>15.133333333333333</v>
      </c>
      <c r="BA14" s="13"/>
      <c r="BB14" s="11"/>
      <c r="BC14" s="11"/>
      <c r="BE14" s="33">
        <f t="shared" si="8"/>
        <v>15.539333333333333</v>
      </c>
      <c r="BF14" s="13"/>
      <c r="BG14" s="11"/>
      <c r="BH14" s="11"/>
      <c r="BJ14" s="33">
        <f t="shared" si="5"/>
        <v>15.133333333333333</v>
      </c>
      <c r="BK14" s="13"/>
      <c r="BL14" s="11"/>
      <c r="BM14" s="11"/>
      <c r="BN14" s="12"/>
      <c r="BO14" s="33">
        <f t="shared" si="6"/>
        <v>14.953333333333333</v>
      </c>
      <c r="BP14" s="13"/>
      <c r="BR14" s="11"/>
      <c r="BS14" s="12"/>
      <c r="BT14" s="33">
        <f t="shared" si="7"/>
        <v>15.048393333333333</v>
      </c>
      <c r="BU14" s="13"/>
    </row>
    <row r="15" spans="1:73" ht="12.75">
      <c r="A15" s="34">
        <v>55935</v>
      </c>
      <c r="B15" s="35" t="s">
        <v>56</v>
      </c>
      <c r="C15" s="35" t="s">
        <v>57</v>
      </c>
      <c r="D15" s="34" t="s">
        <v>69</v>
      </c>
      <c r="E15" s="35">
        <v>5</v>
      </c>
      <c r="F15" s="35" t="s">
        <v>59</v>
      </c>
      <c r="G15" s="35" t="s">
        <v>60</v>
      </c>
      <c r="H15" s="35">
        <v>20051007</v>
      </c>
      <c r="I15" s="35" t="s">
        <v>79</v>
      </c>
      <c r="J15" s="34" t="s">
        <v>77</v>
      </c>
      <c r="K15" s="35">
        <v>302</v>
      </c>
      <c r="L15" s="35">
        <v>0.2</v>
      </c>
      <c r="M15" s="35">
        <v>1.5</v>
      </c>
      <c r="N15" s="35">
        <v>2.5</v>
      </c>
      <c r="O15" s="35">
        <v>3.4</v>
      </c>
      <c r="P15" s="35">
        <v>4.4</v>
      </c>
      <c r="Q15" s="35">
        <v>4.4</v>
      </c>
      <c r="R15" s="35">
        <v>5.1</v>
      </c>
      <c r="S15" s="35">
        <v>5.5</v>
      </c>
      <c r="T15" s="35">
        <v>5.6</v>
      </c>
      <c r="U15" s="35">
        <v>5.9</v>
      </c>
      <c r="V15" s="35">
        <v>6</v>
      </c>
      <c r="W15" s="35">
        <v>6.1</v>
      </c>
      <c r="X15" s="35">
        <v>6.1</v>
      </c>
      <c r="Y15" s="35">
        <v>6.5</v>
      </c>
      <c r="Z15" s="36">
        <f t="shared" si="3"/>
        <v>2.0999999999999996</v>
      </c>
      <c r="AA15" s="37">
        <v>19.4</v>
      </c>
      <c r="AB15" s="35">
        <v>14.4</v>
      </c>
      <c r="AC15" s="35">
        <v>21.4</v>
      </c>
      <c r="AD15" s="35">
        <v>12</v>
      </c>
      <c r="AE15" s="35">
        <v>12.3</v>
      </c>
      <c r="AF15" s="35">
        <v>9.8</v>
      </c>
      <c r="AG15" s="35">
        <v>14.9</v>
      </c>
      <c r="AH15" s="38">
        <f>AA15-'[1]CylindersSummary'!R$29-$AG15</f>
        <v>-0.3000000000000025</v>
      </c>
      <c r="AI15" s="38">
        <f>AB15-'[1]CylindersSummary'!S$29-$AG15</f>
        <v>-0.09999999999999964</v>
      </c>
      <c r="AJ15" s="38">
        <f>AC15-'[1]CylindersSummary'!T$29-$AG15</f>
        <v>6.1</v>
      </c>
      <c r="AK15" s="38">
        <f>AD15-'[1]CylindersSummary'!U$29-$AG15</f>
        <v>-1.0999999999999996</v>
      </c>
      <c r="AL15" s="38">
        <f>AE15-'[1]CylindersSummary'!V$29-$AG15</f>
        <v>-0.9000000000000004</v>
      </c>
      <c r="AM15" s="38">
        <f>AF15-'[1]CylindersSummary'!W$29-$AG15</f>
        <v>-3.6999999999999993</v>
      </c>
      <c r="AN15" s="38">
        <f t="shared" si="0"/>
        <v>3.2563783563953375</v>
      </c>
      <c r="AO15" s="39">
        <f t="shared" si="1"/>
        <v>1.8732466969079176</v>
      </c>
      <c r="AP15" s="40">
        <f t="shared" si="2"/>
        <v>0</v>
      </c>
      <c r="AQ15" s="23"/>
      <c r="AR15" s="37">
        <v>55935</v>
      </c>
      <c r="AS15" s="35" t="s">
        <v>69</v>
      </c>
      <c r="AT15" s="41" t="s">
        <v>77</v>
      </c>
      <c r="AU15" s="35">
        <v>302</v>
      </c>
      <c r="AV15" s="35">
        <v>2.1</v>
      </c>
      <c r="AW15" s="42">
        <f t="shared" si="4"/>
        <v>14.883333333333331</v>
      </c>
      <c r="AX15" s="11"/>
      <c r="AY15" s="26"/>
      <c r="AZ15" s="43">
        <f>AVERAGE(AA15:AF15)</f>
        <v>14.883333333333331</v>
      </c>
      <c r="BA15" s="13"/>
      <c r="BB15" s="11"/>
      <c r="BC15" s="11"/>
      <c r="BE15" s="33">
        <f t="shared" si="8"/>
        <v>13.25933333333333</v>
      </c>
      <c r="BF15" s="13"/>
      <c r="BG15" s="11"/>
      <c r="BH15" s="11"/>
      <c r="BJ15" s="33">
        <f t="shared" si="5"/>
        <v>13.630333333333331</v>
      </c>
      <c r="BK15" s="13"/>
      <c r="BL15" s="11"/>
      <c r="BM15" s="11"/>
      <c r="BN15" s="12"/>
      <c r="BO15" s="33">
        <f t="shared" si="6"/>
        <v>13.623333333333333</v>
      </c>
      <c r="BP15" s="13"/>
      <c r="BR15" s="11"/>
      <c r="BS15" s="12"/>
      <c r="BT15" s="33">
        <f t="shared" si="7"/>
        <v>13.524293333333333</v>
      </c>
      <c r="BU15" s="13"/>
    </row>
    <row r="16" spans="1:73" ht="12.75">
      <c r="A16" s="34">
        <v>56010</v>
      </c>
      <c r="B16" s="35" t="s">
        <v>63</v>
      </c>
      <c r="C16" s="35" t="s">
        <v>57</v>
      </c>
      <c r="D16" s="34" t="s">
        <v>72</v>
      </c>
      <c r="E16" s="35">
        <v>1</v>
      </c>
      <c r="F16" s="35" t="s">
        <v>65</v>
      </c>
      <c r="G16" s="35" t="s">
        <v>60</v>
      </c>
      <c r="H16" s="35">
        <v>20050619</v>
      </c>
      <c r="I16" s="35" t="s">
        <v>80</v>
      </c>
      <c r="J16" s="34" t="s">
        <v>77</v>
      </c>
      <c r="K16" s="35">
        <v>316</v>
      </c>
      <c r="L16" s="35">
        <v>0.4</v>
      </c>
      <c r="M16" s="35">
        <v>1.3</v>
      </c>
      <c r="N16" s="35">
        <v>2.6</v>
      </c>
      <c r="O16" s="35">
        <v>3.8</v>
      </c>
      <c r="P16" s="35">
        <v>4.6</v>
      </c>
      <c r="Q16" s="35">
        <v>4.6</v>
      </c>
      <c r="R16" s="35">
        <v>4.8</v>
      </c>
      <c r="S16" s="35">
        <v>5.1</v>
      </c>
      <c r="T16" s="35">
        <v>4.9</v>
      </c>
      <c r="U16" s="35">
        <v>5.3</v>
      </c>
      <c r="V16" s="35">
        <v>5.1</v>
      </c>
      <c r="W16" s="35">
        <v>5.6</v>
      </c>
      <c r="X16" s="35">
        <v>5.6</v>
      </c>
      <c r="Y16" s="35">
        <v>6</v>
      </c>
      <c r="Z16" s="36">
        <f t="shared" si="3"/>
        <v>1.4000000000000004</v>
      </c>
      <c r="AA16" s="37">
        <v>13</v>
      </c>
      <c r="AB16" s="35">
        <v>12.2</v>
      </c>
      <c r="AC16" s="35">
        <v>7.2</v>
      </c>
      <c r="AD16" s="35">
        <v>7.3</v>
      </c>
      <c r="AE16" s="35">
        <v>5.4</v>
      </c>
      <c r="AF16" s="35">
        <v>6.7</v>
      </c>
      <c r="AG16" s="35">
        <v>8.6</v>
      </c>
      <c r="AH16" s="38">
        <f>AA16-'[1]CylindersSummary'!R$29-$AG16</f>
        <v>-0.40000000000000036</v>
      </c>
      <c r="AI16" s="38">
        <f>AB16-'[1]CylindersSummary'!S$29-$AG16</f>
        <v>4</v>
      </c>
      <c r="AJ16" s="38">
        <f>AC16-'[1]CylindersSummary'!T$29-$AG16</f>
        <v>-1.7999999999999998</v>
      </c>
      <c r="AK16" s="38">
        <f>AD16-'[1]CylindersSummary'!U$29-$AG16</f>
        <v>0.5</v>
      </c>
      <c r="AL16" s="38">
        <f>AE16-'[1]CylindersSummary'!V$29-$AG16</f>
        <v>-1.4999999999999991</v>
      </c>
      <c r="AM16" s="38">
        <f>AF16-'[1]CylindersSummary'!W$29-$AG16</f>
        <v>-0.5</v>
      </c>
      <c r="AN16" s="38">
        <f t="shared" si="0"/>
        <v>2.104043725781382</v>
      </c>
      <c r="AO16" s="39">
        <f t="shared" si="1"/>
        <v>1.9011011753163607</v>
      </c>
      <c r="AP16" s="40">
        <f t="shared" si="2"/>
        <v>1</v>
      </c>
      <c r="AQ16" s="23"/>
      <c r="AR16" s="37">
        <v>56010</v>
      </c>
      <c r="AS16" s="35" t="s">
        <v>72</v>
      </c>
      <c r="AT16" s="41" t="s">
        <v>77</v>
      </c>
      <c r="AU16" s="35">
        <v>316</v>
      </c>
      <c r="AV16" s="35">
        <v>1.4</v>
      </c>
      <c r="AW16" s="42">
        <f t="shared" si="4"/>
        <v>8.633333333333333</v>
      </c>
      <c r="AX16" s="11"/>
      <c r="AY16" s="26"/>
      <c r="AZ16" s="43">
        <f>AVERAGE(AA16,AC16:AF16)+'[1]CylindersSummary'!S29/6</f>
        <v>7.8533333333333335</v>
      </c>
      <c r="BA16" s="13"/>
      <c r="BB16" s="11"/>
      <c r="BC16" s="11"/>
      <c r="BE16" s="33">
        <f t="shared" si="8"/>
        <v>11.913333333333334</v>
      </c>
      <c r="BF16" s="13"/>
      <c r="BG16" s="11"/>
      <c r="BH16" s="11"/>
      <c r="BJ16" s="33">
        <f t="shared" si="5"/>
        <v>10.108733333333333</v>
      </c>
      <c r="BK16" s="13"/>
      <c r="BL16" s="11"/>
      <c r="BM16" s="11"/>
      <c r="BN16" s="12"/>
      <c r="BO16" s="33">
        <f t="shared" si="6"/>
        <v>9.113333333333332</v>
      </c>
      <c r="BP16" s="13"/>
      <c r="BR16" s="11"/>
      <c r="BS16" s="12"/>
      <c r="BT16" s="33">
        <f t="shared" si="7"/>
        <v>9.467193333333332</v>
      </c>
      <c r="BU16" s="13"/>
    </row>
    <row r="17" spans="1:73" ht="12.75">
      <c r="A17" s="34">
        <v>56562</v>
      </c>
      <c r="B17" s="35" t="s">
        <v>63</v>
      </c>
      <c r="C17" s="35" t="s">
        <v>57</v>
      </c>
      <c r="D17" s="34" t="s">
        <v>64</v>
      </c>
      <c r="E17" s="35">
        <v>1</v>
      </c>
      <c r="F17" s="35" t="s">
        <v>65</v>
      </c>
      <c r="G17" s="35" t="s">
        <v>60</v>
      </c>
      <c r="H17" s="35">
        <v>20050816</v>
      </c>
      <c r="I17" s="35" t="s">
        <v>81</v>
      </c>
      <c r="J17" s="34" t="s">
        <v>77</v>
      </c>
      <c r="K17" s="35">
        <v>313</v>
      </c>
      <c r="L17" s="35">
        <v>0.2</v>
      </c>
      <c r="M17" s="35">
        <v>1.1</v>
      </c>
      <c r="N17" s="35">
        <v>2</v>
      </c>
      <c r="O17" s="35">
        <v>3.1</v>
      </c>
      <c r="P17" s="35">
        <v>4.1</v>
      </c>
      <c r="Q17" s="35">
        <v>4.1</v>
      </c>
      <c r="R17" s="35">
        <v>4.4</v>
      </c>
      <c r="S17" s="35">
        <v>4.8</v>
      </c>
      <c r="T17" s="35">
        <v>4.8</v>
      </c>
      <c r="U17" s="35">
        <v>5.1</v>
      </c>
      <c r="V17" s="35">
        <v>5.1</v>
      </c>
      <c r="W17" s="35">
        <v>5.5</v>
      </c>
      <c r="X17" s="35">
        <v>5.3</v>
      </c>
      <c r="Y17" s="35">
        <v>5.7</v>
      </c>
      <c r="Z17" s="36">
        <f t="shared" si="3"/>
        <v>1.6000000000000005</v>
      </c>
      <c r="AA17" s="37">
        <v>17.4</v>
      </c>
      <c r="AB17" s="35">
        <v>13.6</v>
      </c>
      <c r="AC17" s="35">
        <v>11.9</v>
      </c>
      <c r="AD17" s="35">
        <v>7.6</v>
      </c>
      <c r="AE17" s="35">
        <v>9</v>
      </c>
      <c r="AF17" s="35">
        <v>7.8</v>
      </c>
      <c r="AG17" s="35">
        <v>11.2</v>
      </c>
      <c r="AH17" s="38">
        <f>AA17-'[1]CylindersSummary'!R$29-$AG17</f>
        <v>1.3999999999999986</v>
      </c>
      <c r="AI17" s="38">
        <f>AB17-'[1]CylindersSummary'!S$29-$AG17</f>
        <v>2.8000000000000007</v>
      </c>
      <c r="AJ17" s="38">
        <f>AC17-'[1]CylindersSummary'!T$29-$AG17</f>
        <v>0.3000000000000007</v>
      </c>
      <c r="AK17" s="38">
        <f>AD17-'[1]CylindersSummary'!U$29-$AG17</f>
        <v>-1.799999999999999</v>
      </c>
      <c r="AL17" s="38">
        <f>AE17-'[1]CylindersSummary'!V$29-$AG17</f>
        <v>-0.5</v>
      </c>
      <c r="AM17" s="38">
        <f>AF17-'[1]CylindersSummary'!W$29-$AG17</f>
        <v>-2</v>
      </c>
      <c r="AN17" s="38">
        <f t="shared" si="0"/>
        <v>1.8640457791231055</v>
      </c>
      <c r="AO17" s="39">
        <f t="shared" si="1"/>
        <v>1.5021090315266783</v>
      </c>
      <c r="AP17" s="40">
        <f t="shared" si="2"/>
        <v>0</v>
      </c>
      <c r="AQ17" s="23"/>
      <c r="AR17" s="37">
        <v>56562</v>
      </c>
      <c r="AS17" s="35" t="s">
        <v>64</v>
      </c>
      <c r="AT17" s="41" t="s">
        <v>77</v>
      </c>
      <c r="AU17" s="35">
        <v>313</v>
      </c>
      <c r="AV17" s="35">
        <v>1.6</v>
      </c>
      <c r="AW17" s="42">
        <f t="shared" si="4"/>
        <v>11.216666666666667</v>
      </c>
      <c r="AX17" s="11"/>
      <c r="AY17" s="26"/>
      <c r="AZ17" s="43">
        <f aca="true" t="shared" si="9" ref="AZ17:AZ23">AVERAGE(AA17:AF17)</f>
        <v>11.216666666666667</v>
      </c>
      <c r="BA17" s="13"/>
      <c r="BB17" s="11"/>
      <c r="BC17" s="11"/>
      <c r="BE17" s="33">
        <f t="shared" si="8"/>
        <v>14.058666666666667</v>
      </c>
      <c r="BF17" s="13"/>
      <c r="BG17" s="11"/>
      <c r="BH17" s="11"/>
      <c r="BJ17" s="33">
        <f t="shared" si="5"/>
        <v>12.720266666666667</v>
      </c>
      <c r="BK17" s="13"/>
      <c r="BL17" s="11"/>
      <c r="BM17" s="11"/>
      <c r="BN17" s="12"/>
      <c r="BO17" s="33">
        <f t="shared" si="6"/>
        <v>11.756666666666664</v>
      </c>
      <c r="BP17" s="13"/>
      <c r="BR17" s="11"/>
      <c r="BS17" s="12"/>
      <c r="BT17" s="33">
        <f t="shared" si="7"/>
        <v>11.981126666666665</v>
      </c>
      <c r="BU17" s="13"/>
    </row>
    <row r="18" spans="1:73" ht="12.75">
      <c r="A18" s="44">
        <v>55713</v>
      </c>
      <c r="B18" s="45" t="s">
        <v>63</v>
      </c>
      <c r="C18" s="45" t="s">
        <v>57</v>
      </c>
      <c r="D18" s="44" t="s">
        <v>69</v>
      </c>
      <c r="E18" s="45">
        <v>4</v>
      </c>
      <c r="F18" s="45" t="s">
        <v>65</v>
      </c>
      <c r="G18" s="45" t="s">
        <v>60</v>
      </c>
      <c r="H18" s="45">
        <v>20050613</v>
      </c>
      <c r="I18" s="45" t="s">
        <v>82</v>
      </c>
      <c r="J18" s="44" t="s">
        <v>83</v>
      </c>
      <c r="K18" s="45">
        <v>298</v>
      </c>
      <c r="L18" s="45">
        <v>0.2</v>
      </c>
      <c r="M18" s="45">
        <v>1.4</v>
      </c>
      <c r="N18" s="45">
        <v>2.8</v>
      </c>
      <c r="O18" s="45">
        <v>3.7</v>
      </c>
      <c r="P18" s="45">
        <v>4.5</v>
      </c>
      <c r="Q18" s="45">
        <v>4.5</v>
      </c>
      <c r="R18" s="45">
        <v>5.2</v>
      </c>
      <c r="S18" s="45">
        <v>5.5</v>
      </c>
      <c r="T18" s="45">
        <v>5.6</v>
      </c>
      <c r="U18" s="45">
        <v>5.7</v>
      </c>
      <c r="V18" s="45">
        <v>5.9</v>
      </c>
      <c r="W18" s="45">
        <v>6.2</v>
      </c>
      <c r="X18" s="45">
        <v>6.1</v>
      </c>
      <c r="Y18" s="45">
        <v>6.3</v>
      </c>
      <c r="Z18" s="46">
        <f t="shared" si="3"/>
        <v>1.7999999999999998</v>
      </c>
      <c r="AA18" s="47">
        <v>18.4</v>
      </c>
      <c r="AB18" s="45">
        <v>14.6</v>
      </c>
      <c r="AC18" s="45">
        <v>17</v>
      </c>
      <c r="AD18" s="45">
        <v>14.1</v>
      </c>
      <c r="AE18" s="45">
        <v>19.4</v>
      </c>
      <c r="AF18" s="45">
        <v>15.9</v>
      </c>
      <c r="AG18" s="45">
        <v>16.6</v>
      </c>
      <c r="AH18" s="48">
        <f>AA18-'[1]CylindersSummary'!R$29-$AG18</f>
        <v>-3.0000000000000036</v>
      </c>
      <c r="AI18" s="48">
        <f>AB18-'[1]CylindersSummary'!S$29-$AG18</f>
        <v>-1.6000000000000014</v>
      </c>
      <c r="AJ18" s="48">
        <f>AC18-'[1]CylindersSummary'!T$29-$AG18</f>
        <v>0</v>
      </c>
      <c r="AK18" s="48">
        <f>AD18-'[1]CylindersSummary'!U$29-$AG18</f>
        <v>-0.7000000000000011</v>
      </c>
      <c r="AL18" s="48">
        <f>AE18-'[1]CylindersSummary'!V$29-$AG18</f>
        <v>4.4999999999999964</v>
      </c>
      <c r="AM18" s="48">
        <f>AF18-'[1]CylindersSummary'!W$29-$AG18</f>
        <v>0.6999999999999993</v>
      </c>
      <c r="AN18" s="48">
        <f t="shared" si="0"/>
        <v>2.5607941476555016</v>
      </c>
      <c r="AO18" s="49">
        <f t="shared" si="1"/>
        <v>1.7572673711863591</v>
      </c>
      <c r="AP18" s="50">
        <f t="shared" si="2"/>
        <v>0</v>
      </c>
      <c r="AQ18" s="23"/>
      <c r="AR18" s="47">
        <v>55713</v>
      </c>
      <c r="AS18" s="45" t="s">
        <v>69</v>
      </c>
      <c r="AT18" s="51" t="s">
        <v>83</v>
      </c>
      <c r="AU18" s="45">
        <v>298</v>
      </c>
      <c r="AV18" s="45">
        <v>1.8</v>
      </c>
      <c r="AW18" s="52">
        <f t="shared" si="4"/>
        <v>16.566666666666666</v>
      </c>
      <c r="AX18" s="11"/>
      <c r="AY18" s="26"/>
      <c r="AZ18" s="53">
        <f t="shared" si="9"/>
        <v>16.566666666666666</v>
      </c>
      <c r="BA18" s="13"/>
      <c r="BB18" s="11"/>
      <c r="BC18" s="11"/>
      <c r="BE18" s="54">
        <f t="shared" si="8"/>
        <v>13.318666666666665</v>
      </c>
      <c r="BF18" s="13"/>
      <c r="BG18" s="11"/>
      <c r="BH18" s="11"/>
      <c r="BJ18" s="54">
        <f t="shared" si="5"/>
        <v>14.311266666666667</v>
      </c>
      <c r="BK18" s="13"/>
      <c r="BL18" s="11"/>
      <c r="BM18" s="11"/>
      <c r="BN18" s="12"/>
      <c r="BO18" s="54">
        <f t="shared" si="6"/>
        <v>16.386666666666667</v>
      </c>
      <c r="BP18" s="13"/>
      <c r="BR18" s="11"/>
      <c r="BS18" s="12"/>
      <c r="BT18" s="54">
        <f t="shared" si="7"/>
        <v>16.481726666666667</v>
      </c>
      <c r="BU18" s="13"/>
    </row>
    <row r="19" spans="1:73" ht="12.75">
      <c r="A19" s="44">
        <v>55718</v>
      </c>
      <c r="B19" s="45" t="s">
        <v>63</v>
      </c>
      <c r="C19" s="45" t="s">
        <v>57</v>
      </c>
      <c r="D19" s="44" t="s">
        <v>64</v>
      </c>
      <c r="E19" s="45">
        <v>1</v>
      </c>
      <c r="F19" s="45" t="s">
        <v>65</v>
      </c>
      <c r="G19" s="45" t="s">
        <v>60</v>
      </c>
      <c r="H19" s="45">
        <v>20050728</v>
      </c>
      <c r="I19" s="45" t="s">
        <v>84</v>
      </c>
      <c r="J19" s="44" t="s">
        <v>83</v>
      </c>
      <c r="K19" s="45">
        <v>310</v>
      </c>
      <c r="L19" s="45">
        <v>0.1</v>
      </c>
      <c r="M19" s="45">
        <v>1.2</v>
      </c>
      <c r="N19" s="45">
        <v>2.3</v>
      </c>
      <c r="O19" s="45">
        <v>3.4</v>
      </c>
      <c r="P19" s="45">
        <v>4.4</v>
      </c>
      <c r="Q19" s="45">
        <v>4.5</v>
      </c>
      <c r="R19" s="45">
        <v>4.7</v>
      </c>
      <c r="S19" s="45">
        <v>5</v>
      </c>
      <c r="T19" s="45">
        <v>5.1</v>
      </c>
      <c r="U19" s="45">
        <v>5.3</v>
      </c>
      <c r="V19" s="45">
        <v>5.3</v>
      </c>
      <c r="W19" s="45">
        <v>5.7</v>
      </c>
      <c r="X19" s="45">
        <v>5.6</v>
      </c>
      <c r="Y19" s="45">
        <v>5.9</v>
      </c>
      <c r="Z19" s="46">
        <f t="shared" si="3"/>
        <v>1.4500000000000002</v>
      </c>
      <c r="AA19" s="47">
        <v>15</v>
      </c>
      <c r="AB19" s="45">
        <v>14</v>
      </c>
      <c r="AC19" s="45">
        <v>11.7</v>
      </c>
      <c r="AD19" s="45">
        <v>14.8</v>
      </c>
      <c r="AE19" s="45">
        <v>12.5</v>
      </c>
      <c r="AF19" s="45">
        <v>10.4</v>
      </c>
      <c r="AG19" s="45">
        <v>13.1</v>
      </c>
      <c r="AH19" s="48">
        <f>AA19-'[1]CylindersSummary'!R$29-$AG19</f>
        <v>-2.9000000000000004</v>
      </c>
      <c r="AI19" s="48">
        <f>AB19-'[1]CylindersSummary'!S$29-$AG19</f>
        <v>1.3000000000000007</v>
      </c>
      <c r="AJ19" s="48">
        <f>AC19-'[1]CylindersSummary'!T$29-$AG19</f>
        <v>-1.8000000000000007</v>
      </c>
      <c r="AK19" s="48">
        <f>AD19-'[1]CylindersSummary'!U$29-$AG19</f>
        <v>3.5000000000000018</v>
      </c>
      <c r="AL19" s="48">
        <f>AE19-'[1]CylindersSummary'!V$29-$AG19</f>
        <v>1.0999999999999996</v>
      </c>
      <c r="AM19" s="48">
        <f>AF19-'[1]CylindersSummary'!W$29-$AG19</f>
        <v>-1.299999999999999</v>
      </c>
      <c r="AN19" s="48">
        <f t="shared" si="0"/>
        <v>2.386978564350059</v>
      </c>
      <c r="AO19" s="49">
        <f t="shared" si="1"/>
        <v>1.4662888273372503</v>
      </c>
      <c r="AP19" s="50">
        <f t="shared" si="2"/>
        <v>0</v>
      </c>
      <c r="AQ19" s="23"/>
      <c r="AR19" s="47">
        <v>55718</v>
      </c>
      <c r="AS19" s="45" t="s">
        <v>64</v>
      </c>
      <c r="AT19" s="51" t="s">
        <v>83</v>
      </c>
      <c r="AU19" s="45">
        <v>310</v>
      </c>
      <c r="AV19" s="45">
        <v>1.45</v>
      </c>
      <c r="AW19" s="52">
        <f t="shared" si="4"/>
        <v>13.066666666666668</v>
      </c>
      <c r="AX19" s="11"/>
      <c r="AY19" s="26"/>
      <c r="AZ19" s="53">
        <f t="shared" si="9"/>
        <v>13.066666666666668</v>
      </c>
      <c r="BA19" s="13"/>
      <c r="BB19" s="11"/>
      <c r="BC19" s="11"/>
      <c r="BE19" s="54">
        <f t="shared" si="8"/>
        <v>14.690666666666669</v>
      </c>
      <c r="BF19" s="13"/>
      <c r="BG19" s="11"/>
      <c r="BH19" s="11"/>
      <c r="BJ19" s="54">
        <f t="shared" si="5"/>
        <v>13.818466666666668</v>
      </c>
      <c r="BK19" s="13"/>
      <c r="BL19" s="11"/>
      <c r="BM19" s="11"/>
      <c r="BN19" s="12"/>
      <c r="BO19" s="54">
        <f t="shared" si="6"/>
        <v>14.146666666666668</v>
      </c>
      <c r="BP19" s="13"/>
      <c r="BR19" s="11"/>
      <c r="BS19" s="12"/>
      <c r="BT19" s="54">
        <f t="shared" si="7"/>
        <v>14.468176666666668</v>
      </c>
      <c r="BU19" s="13"/>
    </row>
    <row r="20" spans="1:73" ht="12.75">
      <c r="A20" s="44">
        <v>55725</v>
      </c>
      <c r="B20" s="45" t="s">
        <v>63</v>
      </c>
      <c r="C20" s="45" t="s">
        <v>57</v>
      </c>
      <c r="D20" s="44" t="s">
        <v>72</v>
      </c>
      <c r="E20" s="45">
        <v>1</v>
      </c>
      <c r="F20" s="45" t="s">
        <v>65</v>
      </c>
      <c r="G20" s="45" t="s">
        <v>60</v>
      </c>
      <c r="H20" s="45">
        <v>20050801</v>
      </c>
      <c r="I20" s="45" t="s">
        <v>85</v>
      </c>
      <c r="J20" s="44" t="s">
        <v>83</v>
      </c>
      <c r="K20" s="45">
        <v>313</v>
      </c>
      <c r="L20" s="45">
        <v>0.1</v>
      </c>
      <c r="M20" s="45">
        <v>1.1</v>
      </c>
      <c r="N20" s="45">
        <v>2.1</v>
      </c>
      <c r="O20" s="45">
        <v>3.4</v>
      </c>
      <c r="P20" s="45">
        <v>4.5</v>
      </c>
      <c r="Q20" s="45">
        <v>4.5</v>
      </c>
      <c r="R20" s="45">
        <v>4.7</v>
      </c>
      <c r="S20" s="45">
        <v>5.1</v>
      </c>
      <c r="T20" s="45">
        <v>5.1</v>
      </c>
      <c r="U20" s="45">
        <v>5.4</v>
      </c>
      <c r="V20" s="45">
        <v>5.3</v>
      </c>
      <c r="W20" s="45">
        <v>5.8</v>
      </c>
      <c r="X20" s="45">
        <v>5.7</v>
      </c>
      <c r="Y20" s="45">
        <v>6.1</v>
      </c>
      <c r="Z20" s="46">
        <f t="shared" si="3"/>
        <v>1.5999999999999996</v>
      </c>
      <c r="AA20" s="47">
        <v>16.8</v>
      </c>
      <c r="AB20" s="45">
        <v>12</v>
      </c>
      <c r="AC20" s="45">
        <v>11.2</v>
      </c>
      <c r="AD20" s="45">
        <v>7.6</v>
      </c>
      <c r="AE20" s="45">
        <v>9.5</v>
      </c>
      <c r="AF20" s="45">
        <v>10.8</v>
      </c>
      <c r="AG20" s="45">
        <v>11.3</v>
      </c>
      <c r="AH20" s="48">
        <f>AA20-'[1]CylindersSummary'!R$29-$AG20</f>
        <v>0.6999999999999993</v>
      </c>
      <c r="AI20" s="48">
        <f>AB20-'[1]CylindersSummary'!S$29-$AG20</f>
        <v>1.0999999999999996</v>
      </c>
      <c r="AJ20" s="48">
        <f>AC20-'[1]CylindersSummary'!T$29-$AG20</f>
        <v>-0.5000000000000018</v>
      </c>
      <c r="AK20" s="48">
        <f>AD20-'[1]CylindersSummary'!U$29-$AG20</f>
        <v>-1.9000000000000004</v>
      </c>
      <c r="AL20" s="48">
        <f>AE20-'[1]CylindersSummary'!V$29-$AG20</f>
        <v>-0.10000000000000142</v>
      </c>
      <c r="AM20" s="48">
        <f>AF20-'[1]CylindersSummary'!W$29-$AG20</f>
        <v>0.9000000000000004</v>
      </c>
      <c r="AN20" s="48">
        <f t="shared" si="0"/>
        <v>1.129011366934216</v>
      </c>
      <c r="AO20" s="49">
        <f t="shared" si="1"/>
        <v>1.6828882823025708</v>
      </c>
      <c r="AP20" s="50">
        <f t="shared" si="2"/>
        <v>0</v>
      </c>
      <c r="AQ20" s="23"/>
      <c r="AR20" s="47">
        <v>55725</v>
      </c>
      <c r="AS20" s="45" t="s">
        <v>72</v>
      </c>
      <c r="AT20" s="51" t="s">
        <v>83</v>
      </c>
      <c r="AU20" s="45">
        <v>313</v>
      </c>
      <c r="AV20" s="45">
        <v>1.6</v>
      </c>
      <c r="AW20" s="52">
        <f t="shared" si="4"/>
        <v>11.316666666666668</v>
      </c>
      <c r="AX20" s="11"/>
      <c r="AY20" s="26"/>
      <c r="AZ20" s="53">
        <f t="shared" si="9"/>
        <v>11.316666666666668</v>
      </c>
      <c r="BA20" s="13"/>
      <c r="BB20" s="11"/>
      <c r="BC20" s="11"/>
      <c r="BE20" s="54">
        <f t="shared" si="8"/>
        <v>14.158666666666669</v>
      </c>
      <c r="BF20" s="13"/>
      <c r="BG20" s="11"/>
      <c r="BH20" s="11"/>
      <c r="BJ20" s="54">
        <f t="shared" si="5"/>
        <v>12.820266666666669</v>
      </c>
      <c r="BK20" s="13"/>
      <c r="BL20" s="11"/>
      <c r="BM20" s="11"/>
      <c r="BN20" s="12"/>
      <c r="BO20" s="54">
        <f t="shared" si="6"/>
        <v>11.85666666666667</v>
      </c>
      <c r="BP20" s="13"/>
      <c r="BR20" s="11"/>
      <c r="BS20" s="12"/>
      <c r="BT20" s="54">
        <f t="shared" si="7"/>
        <v>12.08112666666667</v>
      </c>
      <c r="BU20" s="13"/>
    </row>
    <row r="21" spans="1:73" ht="12.75">
      <c r="A21" s="44">
        <v>55937</v>
      </c>
      <c r="B21" s="45" t="s">
        <v>56</v>
      </c>
      <c r="C21" s="45" t="s">
        <v>57</v>
      </c>
      <c r="D21" s="44" t="s">
        <v>69</v>
      </c>
      <c r="E21" s="45">
        <v>1</v>
      </c>
      <c r="F21" s="45" t="s">
        <v>59</v>
      </c>
      <c r="G21" s="45" t="s">
        <v>60</v>
      </c>
      <c r="H21" s="45">
        <v>20051004</v>
      </c>
      <c r="I21" s="45" t="s">
        <v>86</v>
      </c>
      <c r="J21" s="44" t="s">
        <v>83</v>
      </c>
      <c r="K21" s="45">
        <v>297</v>
      </c>
      <c r="L21" s="45">
        <v>0.2</v>
      </c>
      <c r="M21" s="45">
        <v>1</v>
      </c>
      <c r="N21" s="45">
        <v>2.1</v>
      </c>
      <c r="O21" s="45">
        <v>3.3</v>
      </c>
      <c r="P21" s="45">
        <v>4.4</v>
      </c>
      <c r="Q21" s="45">
        <v>4.4</v>
      </c>
      <c r="R21" s="45">
        <v>5.3</v>
      </c>
      <c r="S21" s="45">
        <v>5.8</v>
      </c>
      <c r="T21" s="45">
        <v>5.9</v>
      </c>
      <c r="U21" s="45">
        <v>6.3</v>
      </c>
      <c r="V21" s="45">
        <v>6.4</v>
      </c>
      <c r="W21" s="45">
        <v>6.9</v>
      </c>
      <c r="X21" s="45">
        <v>7</v>
      </c>
      <c r="Y21" s="45">
        <v>7.4</v>
      </c>
      <c r="Z21" s="46">
        <f t="shared" si="3"/>
        <v>3</v>
      </c>
      <c r="AA21" s="47">
        <v>31.6</v>
      </c>
      <c r="AB21" s="45">
        <v>22.3</v>
      </c>
      <c r="AC21" s="45">
        <v>26.7</v>
      </c>
      <c r="AD21" s="45">
        <v>10.5</v>
      </c>
      <c r="AE21" s="45">
        <v>17.5</v>
      </c>
      <c r="AF21" s="45">
        <v>17.6</v>
      </c>
      <c r="AG21" s="45">
        <v>21</v>
      </c>
      <c r="AH21" s="48">
        <f>AA21-'[1]CylindersSummary'!R$29-$AG21</f>
        <v>5.800000000000001</v>
      </c>
      <c r="AI21" s="48">
        <f>AB21-'[1]CylindersSummary'!S$29-$AG21</f>
        <v>1.6999999999999993</v>
      </c>
      <c r="AJ21" s="48">
        <f>AC21-'[1]CylindersSummary'!T$29-$AG21</f>
        <v>5.300000000000001</v>
      </c>
      <c r="AK21" s="48">
        <f>AD21-'[1]CylindersSummary'!U$29-$AG21</f>
        <v>-8.7</v>
      </c>
      <c r="AL21" s="48">
        <f>AE21-'[1]CylindersSummary'!V$29-$AG21</f>
        <v>-1.8000000000000007</v>
      </c>
      <c r="AM21" s="48">
        <f>AF21-'[1]CylindersSummary'!W$29-$AG21</f>
        <v>-2</v>
      </c>
      <c r="AN21" s="48">
        <f t="shared" si="0"/>
        <v>5.432034609609921</v>
      </c>
      <c r="AO21" s="49">
        <f t="shared" si="1"/>
        <v>1.6016098249095572</v>
      </c>
      <c r="AP21" s="50">
        <f t="shared" si="2"/>
        <v>0</v>
      </c>
      <c r="AQ21" s="23"/>
      <c r="AR21" s="47">
        <v>55937</v>
      </c>
      <c r="AS21" s="45" t="s">
        <v>69</v>
      </c>
      <c r="AT21" s="51" t="s">
        <v>83</v>
      </c>
      <c r="AU21" s="45">
        <v>297</v>
      </c>
      <c r="AV21" s="45">
        <v>3</v>
      </c>
      <c r="AW21" s="52">
        <f t="shared" si="4"/>
        <v>21.033333333333335</v>
      </c>
      <c r="AX21" s="11"/>
      <c r="AY21" s="26"/>
      <c r="AZ21" s="53">
        <f t="shared" si="9"/>
        <v>21.033333333333335</v>
      </c>
      <c r="BA21" s="13"/>
      <c r="BB21" s="11"/>
      <c r="BC21" s="11"/>
      <c r="BE21" s="54">
        <f t="shared" si="8"/>
        <v>17.379333333333335</v>
      </c>
      <c r="BF21" s="13"/>
      <c r="BG21" s="11"/>
      <c r="BH21" s="11"/>
      <c r="BJ21" s="54">
        <f t="shared" si="5"/>
        <v>18.527333333333335</v>
      </c>
      <c r="BK21" s="13"/>
      <c r="BL21" s="11"/>
      <c r="BM21" s="11"/>
      <c r="BN21" s="12"/>
      <c r="BO21" s="54">
        <f t="shared" si="6"/>
        <v>16.533333333333335</v>
      </c>
      <c r="BP21" s="13"/>
      <c r="BR21" s="11"/>
      <c r="BS21" s="12"/>
      <c r="BT21" s="54">
        <f t="shared" si="7"/>
        <v>15.851993333333336</v>
      </c>
      <c r="BU21" s="13"/>
    </row>
    <row r="22" spans="1:73" ht="12.75">
      <c r="A22" s="44">
        <v>55940</v>
      </c>
      <c r="B22" s="45" t="s">
        <v>56</v>
      </c>
      <c r="C22" s="45" t="s">
        <v>57</v>
      </c>
      <c r="D22" s="44" t="s">
        <v>58</v>
      </c>
      <c r="E22" s="45">
        <v>2</v>
      </c>
      <c r="F22" s="45" t="s">
        <v>59</v>
      </c>
      <c r="G22" s="45" t="s">
        <v>60</v>
      </c>
      <c r="H22" s="45">
        <v>20051006</v>
      </c>
      <c r="I22" s="45" t="s">
        <v>87</v>
      </c>
      <c r="J22" s="44" t="s">
        <v>83</v>
      </c>
      <c r="K22" s="45">
        <v>310</v>
      </c>
      <c r="L22" s="45">
        <v>0</v>
      </c>
      <c r="M22" s="45">
        <v>1.3</v>
      </c>
      <c r="N22" s="45">
        <v>2.4</v>
      </c>
      <c r="O22" s="45">
        <v>3.5</v>
      </c>
      <c r="P22" s="45">
        <v>4.5</v>
      </c>
      <c r="Q22" s="45">
        <v>4.5</v>
      </c>
      <c r="R22" s="45">
        <v>4.8</v>
      </c>
      <c r="S22" s="45">
        <v>5.2</v>
      </c>
      <c r="T22" s="45">
        <v>5.3</v>
      </c>
      <c r="U22" s="45">
        <v>5.3</v>
      </c>
      <c r="V22" s="45">
        <v>5.6</v>
      </c>
      <c r="W22" s="45">
        <v>6</v>
      </c>
      <c r="X22" s="45">
        <v>5.9</v>
      </c>
      <c r="Y22" s="45">
        <v>6.3</v>
      </c>
      <c r="Z22" s="46">
        <f t="shared" si="3"/>
        <v>1.7999999999999998</v>
      </c>
      <c r="AA22" s="47">
        <v>20.2</v>
      </c>
      <c r="AB22" s="45">
        <v>16.5</v>
      </c>
      <c r="AC22" s="45">
        <v>12.7</v>
      </c>
      <c r="AD22" s="45">
        <v>15</v>
      </c>
      <c r="AE22" s="45">
        <v>13.9</v>
      </c>
      <c r="AF22" s="45">
        <v>12.6</v>
      </c>
      <c r="AG22" s="45">
        <v>15.2</v>
      </c>
      <c r="AH22" s="48">
        <f>AA22-'[1]CylindersSummary'!R$29-$AG22</f>
        <v>0.1999999999999993</v>
      </c>
      <c r="AI22" s="48">
        <f>AB22-'[1]CylindersSummary'!S$29-$AG22</f>
        <v>1.6999999999999993</v>
      </c>
      <c r="AJ22" s="48">
        <f>AC22-'[1]CylindersSummary'!T$29-$AG22</f>
        <v>-2.9000000000000004</v>
      </c>
      <c r="AK22" s="48">
        <f>AD22-'[1]CylindersSummary'!U$29-$AG22</f>
        <v>1.6000000000000014</v>
      </c>
      <c r="AL22" s="48">
        <f>AE22-'[1]CylindersSummary'!V$29-$AG22</f>
        <v>0.40000000000000036</v>
      </c>
      <c r="AM22" s="48">
        <f>AF22-'[1]CylindersSummary'!W$29-$AG22</f>
        <v>-1.1999999999999993</v>
      </c>
      <c r="AN22" s="48">
        <f t="shared" si="0"/>
        <v>1.7603030042202017</v>
      </c>
      <c r="AO22" s="49">
        <f t="shared" si="1"/>
        <v>1.6474436463764794</v>
      </c>
      <c r="AP22" s="50">
        <f t="shared" si="2"/>
        <v>0</v>
      </c>
      <c r="AQ22" s="23"/>
      <c r="AR22" s="47">
        <v>55940</v>
      </c>
      <c r="AS22" s="45" t="s">
        <v>58</v>
      </c>
      <c r="AT22" s="51" t="s">
        <v>83</v>
      </c>
      <c r="AU22" s="45">
        <v>310</v>
      </c>
      <c r="AV22" s="45">
        <v>1.8</v>
      </c>
      <c r="AW22" s="52">
        <f t="shared" si="4"/>
        <v>15.15</v>
      </c>
      <c r="AX22" s="11"/>
      <c r="AY22" s="26"/>
      <c r="AZ22" s="53">
        <f t="shared" si="9"/>
        <v>15.15</v>
      </c>
      <c r="BA22" s="13"/>
      <c r="BB22" s="11"/>
      <c r="BC22" s="11"/>
      <c r="BE22" s="54">
        <f t="shared" si="8"/>
        <v>16.774</v>
      </c>
      <c r="BF22" s="13"/>
      <c r="BG22" s="11"/>
      <c r="BH22" s="11"/>
      <c r="BJ22" s="54">
        <f t="shared" si="5"/>
        <v>15.9018</v>
      </c>
      <c r="BK22" s="13"/>
      <c r="BL22" s="11"/>
      <c r="BM22" s="11"/>
      <c r="BN22" s="12"/>
      <c r="BO22" s="54">
        <f t="shared" si="6"/>
        <v>14.97</v>
      </c>
      <c r="BP22" s="13"/>
      <c r="BR22" s="11"/>
      <c r="BS22" s="12"/>
      <c r="BT22" s="54">
        <f t="shared" si="7"/>
        <v>15.06506</v>
      </c>
      <c r="BU22" s="13"/>
    </row>
    <row r="23" spans="1:73" ht="13.5" thickBot="1">
      <c r="A23" s="55">
        <v>56726</v>
      </c>
      <c r="B23" s="56" t="s">
        <v>63</v>
      </c>
      <c r="C23" s="56" t="s">
        <v>57</v>
      </c>
      <c r="D23" s="55" t="s">
        <v>67</v>
      </c>
      <c r="E23" s="56">
        <v>1</v>
      </c>
      <c r="F23" s="56" t="s">
        <v>65</v>
      </c>
      <c r="G23" s="56" t="s">
        <v>60</v>
      </c>
      <c r="H23" s="56">
        <v>20050830</v>
      </c>
      <c r="I23" s="56" t="s">
        <v>88</v>
      </c>
      <c r="J23" s="55" t="s">
        <v>83</v>
      </c>
      <c r="K23" s="56">
        <v>305</v>
      </c>
      <c r="L23" s="56">
        <v>0</v>
      </c>
      <c r="M23" s="56">
        <v>0.8</v>
      </c>
      <c r="N23" s="56">
        <v>1.6</v>
      </c>
      <c r="O23" s="56">
        <v>2.8</v>
      </c>
      <c r="P23" s="56">
        <v>4.1</v>
      </c>
      <c r="Q23" s="56">
        <v>4.1</v>
      </c>
      <c r="R23" s="56">
        <v>4.2</v>
      </c>
      <c r="S23" s="56">
        <v>4.6</v>
      </c>
      <c r="T23" s="56">
        <v>4.5</v>
      </c>
      <c r="U23" s="56">
        <v>4.8</v>
      </c>
      <c r="V23" s="56">
        <v>4.8</v>
      </c>
      <c r="W23" s="56">
        <v>5.2</v>
      </c>
      <c r="X23" s="56">
        <v>5.1</v>
      </c>
      <c r="Y23" s="56">
        <v>5.5</v>
      </c>
      <c r="Z23" s="57">
        <f t="shared" si="3"/>
        <v>1.4000000000000004</v>
      </c>
      <c r="AA23" s="58">
        <v>15.4</v>
      </c>
      <c r="AB23" s="56">
        <v>11.6</v>
      </c>
      <c r="AC23" s="56">
        <v>13.7</v>
      </c>
      <c r="AD23" s="56">
        <v>13.6</v>
      </c>
      <c r="AE23" s="56">
        <v>18.8</v>
      </c>
      <c r="AF23" s="56">
        <v>9.2</v>
      </c>
      <c r="AG23" s="56">
        <v>13.7</v>
      </c>
      <c r="AH23" s="59">
        <f>AA23-'[1]CylindersSummary'!R$29-$AG23</f>
        <v>-3.099999999999998</v>
      </c>
      <c r="AI23" s="59">
        <f>AB23-'[1]CylindersSummary'!S$29-$AG23</f>
        <v>-1.6999999999999993</v>
      </c>
      <c r="AJ23" s="59">
        <f>AC23-'[1]CylindersSummary'!T$29-$AG23</f>
        <v>-0.40000000000000036</v>
      </c>
      <c r="AK23" s="59">
        <f>AD23-'[1]CylindersSummary'!U$29-$AG23</f>
        <v>1.700000000000001</v>
      </c>
      <c r="AL23" s="59">
        <f>AE23-'[1]CylindersSummary'!V$29-$AG23</f>
        <v>6.800000000000001</v>
      </c>
      <c r="AM23" s="59">
        <f>AF23-'[1]CylindersSummary'!W$29-$AG23</f>
        <v>-3.0999999999999996</v>
      </c>
      <c r="AN23" s="59">
        <f t="shared" si="0"/>
        <v>3.7787123027119525</v>
      </c>
      <c r="AO23" s="60">
        <f t="shared" si="1"/>
        <v>1.799554836476885</v>
      </c>
      <c r="AP23" s="50">
        <f t="shared" si="2"/>
        <v>0</v>
      </c>
      <c r="AQ23" s="23"/>
      <c r="AR23" s="58">
        <v>56726</v>
      </c>
      <c r="AS23" s="56" t="s">
        <v>67</v>
      </c>
      <c r="AT23" s="51" t="s">
        <v>83</v>
      </c>
      <c r="AU23" s="56">
        <v>305</v>
      </c>
      <c r="AV23" s="56">
        <v>1.4</v>
      </c>
      <c r="AW23" s="61">
        <f t="shared" si="4"/>
        <v>13.716666666666669</v>
      </c>
      <c r="AX23" s="11"/>
      <c r="AY23" s="26"/>
      <c r="AZ23" s="62">
        <f t="shared" si="9"/>
        <v>13.716666666666669</v>
      </c>
      <c r="BA23" s="13"/>
      <c r="BB23" s="11"/>
      <c r="BC23" s="11"/>
      <c r="BE23" s="54">
        <f t="shared" si="8"/>
        <v>13.310666666666668</v>
      </c>
      <c r="BF23" s="13"/>
      <c r="BG23" s="11"/>
      <c r="BH23" s="11"/>
      <c r="BJ23" s="54">
        <f t="shared" si="5"/>
        <v>13.215466666666668</v>
      </c>
      <c r="BK23" s="13"/>
      <c r="BL23" s="11"/>
      <c r="BM23" s="11"/>
      <c r="BN23" s="12"/>
      <c r="BO23" s="54">
        <f t="shared" si="6"/>
        <v>14.976666666666667</v>
      </c>
      <c r="BP23" s="13"/>
      <c r="BR23" s="11"/>
      <c r="BS23" s="12"/>
      <c r="BT23" s="54">
        <f t="shared" si="7"/>
        <v>15.330526666666668</v>
      </c>
      <c r="BU23" s="13"/>
    </row>
    <row r="24" spans="27:73" ht="6.75" customHeight="1" thickBot="1">
      <c r="AA24" s="11"/>
      <c r="AB24" s="11"/>
      <c r="AC24" s="11"/>
      <c r="AD24" s="11"/>
      <c r="AE24" s="11"/>
      <c r="AF24" s="11"/>
      <c r="AG24" s="11"/>
      <c r="AH24" s="63"/>
      <c r="AI24" s="63"/>
      <c r="AJ24" s="63"/>
      <c r="AK24" s="63"/>
      <c r="AL24" s="63"/>
      <c r="AM24" s="63"/>
      <c r="AN24" s="63"/>
      <c r="AO24" s="64"/>
      <c r="AP24" s="65"/>
      <c r="AQ24" s="66"/>
      <c r="AR24" s="65"/>
      <c r="AS24" s="65"/>
      <c r="AT24" s="65"/>
      <c r="AU24" s="65"/>
      <c r="AV24" s="65"/>
      <c r="AW24" s="66"/>
      <c r="AX24" s="66"/>
      <c r="AY24" s="66"/>
      <c r="AZ24" s="67"/>
      <c r="BA24" s="11"/>
      <c r="BB24" s="11"/>
      <c r="BC24" s="11"/>
      <c r="BE24" s="68"/>
      <c r="BF24" s="69"/>
      <c r="BG24" s="11"/>
      <c r="BH24" s="11"/>
      <c r="BJ24" s="68"/>
      <c r="BK24" s="69"/>
      <c r="BL24" s="11"/>
      <c r="BM24" s="11"/>
      <c r="BN24" s="11"/>
      <c r="BO24" s="68"/>
      <c r="BP24" s="69"/>
      <c r="BR24" s="11"/>
      <c r="BS24" s="11"/>
      <c r="BT24" s="68"/>
      <c r="BU24" s="69"/>
    </row>
    <row r="25" spans="52:73" ht="18" customHeight="1" thickBot="1">
      <c r="AZ25" s="9" t="s">
        <v>89</v>
      </c>
      <c r="BA25" s="8" t="s">
        <v>90</v>
      </c>
      <c r="BB25" s="11"/>
      <c r="BC25" s="11"/>
      <c r="BE25" s="9" t="s">
        <v>89</v>
      </c>
      <c r="BF25" s="8" t="s">
        <v>90</v>
      </c>
      <c r="BG25" s="11"/>
      <c r="BH25" s="11"/>
      <c r="BJ25" s="9" t="s">
        <v>89</v>
      </c>
      <c r="BK25" s="8" t="s">
        <v>90</v>
      </c>
      <c r="BL25" s="11"/>
      <c r="BM25" s="11"/>
      <c r="BO25" s="9" t="s">
        <v>89</v>
      </c>
      <c r="BP25" s="8" t="s">
        <v>90</v>
      </c>
      <c r="BR25" s="11"/>
      <c r="BT25" s="9" t="s">
        <v>89</v>
      </c>
      <c r="BU25" s="8" t="s">
        <v>90</v>
      </c>
    </row>
    <row r="26" spans="33:73" ht="12.75">
      <c r="AG26" s="30"/>
      <c r="AO26" s="11"/>
      <c r="AP26" s="11"/>
      <c r="AQ26" s="11"/>
      <c r="AR26" s="11"/>
      <c r="AS26" s="11"/>
      <c r="AT26" s="11"/>
      <c r="AU26" s="70"/>
      <c r="AV26" s="11"/>
      <c r="AW26" s="11"/>
      <c r="AX26" s="71"/>
      <c r="AY26" s="72" t="s">
        <v>91</v>
      </c>
      <c r="AZ26" s="73">
        <f>AVERAGE(AZ5:AZ12)</f>
        <v>18.09625</v>
      </c>
      <c r="BA26" s="74">
        <v>19.14</v>
      </c>
      <c r="BB26" s="11"/>
      <c r="BC26" s="11"/>
      <c r="BD26" s="72" t="s">
        <v>91</v>
      </c>
      <c r="BE26" s="73">
        <f>AVERAGE(BE6:BE12)</f>
        <v>17.951714285714285</v>
      </c>
      <c r="BF26" s="74">
        <v>18.49</v>
      </c>
      <c r="BG26" s="11"/>
      <c r="BH26" s="11"/>
      <c r="BI26" s="72" t="s">
        <v>91</v>
      </c>
      <c r="BJ26" s="73">
        <f>AVERAGE(BJ5:BJ12)</f>
        <v>18.566125</v>
      </c>
      <c r="BK26" s="74">
        <v>19.35</v>
      </c>
      <c r="BL26" s="11"/>
      <c r="BM26" s="11"/>
      <c r="BN26" s="72" t="s">
        <v>91</v>
      </c>
      <c r="BO26" s="73">
        <f>AVERAGE(BO5:BO12)</f>
        <v>18.546249999999997</v>
      </c>
      <c r="BP26" s="17">
        <v>19.41</v>
      </c>
      <c r="BR26" s="11"/>
      <c r="BS26" s="72" t="s">
        <v>91</v>
      </c>
      <c r="BT26" s="73">
        <f>AVERAGE(BT5:BT12)</f>
        <v>18.00681714285714</v>
      </c>
      <c r="BU26" s="17">
        <v>18.81</v>
      </c>
    </row>
    <row r="27" spans="41:73" ht="16.5" thickBot="1">
      <c r="AO27" s="11"/>
      <c r="AP27" s="11"/>
      <c r="AQ27" s="11"/>
      <c r="AR27" s="11"/>
      <c r="AS27" s="11"/>
      <c r="AT27" s="11"/>
      <c r="AU27" s="11"/>
      <c r="AV27" s="11"/>
      <c r="AW27" s="11"/>
      <c r="AX27" s="71"/>
      <c r="AY27" s="75" t="s">
        <v>92</v>
      </c>
      <c r="AZ27" s="76">
        <f>AVERAGE(STDEV(AZ5:AZ12))</f>
        <v>3.653976932143243</v>
      </c>
      <c r="BA27" s="77">
        <v>1.68</v>
      </c>
      <c r="BB27" s="11"/>
      <c r="BC27" s="11"/>
      <c r="BD27" s="78" t="s">
        <v>92</v>
      </c>
      <c r="BE27" s="76">
        <f>AVERAGE(STDEV(BE6:BE12))</f>
        <v>2.2952136625189765</v>
      </c>
      <c r="BF27" s="77">
        <v>1.982</v>
      </c>
      <c r="BG27" s="11"/>
      <c r="BH27" s="11"/>
      <c r="BI27" s="78" t="s">
        <v>92</v>
      </c>
      <c r="BJ27" s="76">
        <f>AVERAGE(STDEV(BJ5:BJ12))</f>
        <v>3.787144606732321</v>
      </c>
      <c r="BK27" s="77">
        <v>2.03</v>
      </c>
      <c r="BL27" s="11"/>
      <c r="BM27" s="11"/>
      <c r="BN27" s="78" t="s">
        <v>92</v>
      </c>
      <c r="BO27" s="76">
        <f>AVERAGE(STDEV(BO5:BO12))</f>
        <v>4.128898710732948</v>
      </c>
      <c r="BP27" s="79">
        <v>1.919</v>
      </c>
      <c r="BR27" s="11"/>
      <c r="BS27" s="78" t="s">
        <v>92</v>
      </c>
      <c r="BT27" s="76">
        <f>AVERAGE(STDEV(BT5:BT12))</f>
        <v>3.9712945309625964</v>
      </c>
      <c r="BU27" s="79">
        <v>1.96</v>
      </c>
    </row>
    <row r="28" spans="33:73" ht="12.75">
      <c r="AG28" s="30"/>
      <c r="AO28" s="11"/>
      <c r="AP28" s="11"/>
      <c r="AQ28" s="11"/>
      <c r="AR28" s="11"/>
      <c r="AS28" s="11"/>
      <c r="AT28" s="11"/>
      <c r="AU28" s="11"/>
      <c r="AV28" s="11"/>
      <c r="AW28" s="11"/>
      <c r="AX28" s="71"/>
      <c r="AY28" s="80" t="s">
        <v>93</v>
      </c>
      <c r="AZ28" s="81">
        <f>AVERAGE(AZ13:AZ17)</f>
        <v>12.823999999999998</v>
      </c>
      <c r="BA28" s="82">
        <v>12.53</v>
      </c>
      <c r="BB28" s="11"/>
      <c r="BC28" s="11"/>
      <c r="BD28" s="83" t="s">
        <v>93</v>
      </c>
      <c r="BE28" s="81">
        <f>AVERAGE(BE13:BE17)</f>
        <v>13.067599999999999</v>
      </c>
      <c r="BF28" s="82">
        <v>13.47</v>
      </c>
      <c r="BG28" s="11"/>
      <c r="BH28" s="11"/>
      <c r="BI28" s="83" t="s">
        <v>93</v>
      </c>
      <c r="BJ28" s="81">
        <f>AVERAGE(BJ13:BJ17)</f>
        <v>12.72376</v>
      </c>
      <c r="BK28" s="82">
        <v>13.32</v>
      </c>
      <c r="BL28" s="11"/>
      <c r="BM28" s="11"/>
      <c r="BN28" s="83" t="s">
        <v>93</v>
      </c>
      <c r="BO28" s="81">
        <f>AVERAGE(BO13:BO17)</f>
        <v>12.5</v>
      </c>
      <c r="BP28" s="84">
        <v>12.64</v>
      </c>
      <c r="BR28" s="11"/>
      <c r="BS28" s="83" t="s">
        <v>93</v>
      </c>
      <c r="BT28" s="81">
        <f>AVERAGE(BT13:BT17)</f>
        <v>12.56918</v>
      </c>
      <c r="BU28" s="85">
        <v>12.3</v>
      </c>
    </row>
    <row r="29" spans="41:73" ht="16.5" thickBot="1">
      <c r="AO29" s="11"/>
      <c r="AP29" s="11"/>
      <c r="AQ29" s="11"/>
      <c r="AR29" s="11"/>
      <c r="AS29" s="11"/>
      <c r="AT29" s="11"/>
      <c r="AU29" s="11"/>
      <c r="AV29" s="11"/>
      <c r="AW29" s="11"/>
      <c r="AX29" s="71"/>
      <c r="AY29" s="86" t="s">
        <v>94</v>
      </c>
      <c r="AZ29" s="87">
        <f>STDEV(AZ13:AZ17)</f>
        <v>3.2305601509473463</v>
      </c>
      <c r="BA29" s="88"/>
      <c r="BB29" s="89"/>
      <c r="BC29" s="89"/>
      <c r="BD29" s="90" t="s">
        <v>94</v>
      </c>
      <c r="BE29" s="87">
        <f>STDEV(BE13:BE17)</f>
        <v>1.917818123690454</v>
      </c>
      <c r="BF29" s="88"/>
      <c r="BG29" s="89"/>
      <c r="BH29" s="89"/>
      <c r="BI29" s="90" t="s">
        <v>94</v>
      </c>
      <c r="BJ29" s="87">
        <f>STDEV(BJ13:BJ17)</f>
        <v>1.8676842944018983</v>
      </c>
      <c r="BK29" s="88"/>
      <c r="BL29" s="89"/>
      <c r="BM29" s="89"/>
      <c r="BN29" s="90" t="s">
        <v>94</v>
      </c>
      <c r="BO29" s="87">
        <f>STDEV(BO13:BO17)</f>
        <v>2.214100017815108</v>
      </c>
      <c r="BP29" s="91"/>
      <c r="BR29" s="89"/>
      <c r="BS29" s="90" t="s">
        <v>94</v>
      </c>
      <c r="BT29" s="87">
        <f>STDEV(BT13:BT17)</f>
        <v>2.067139179128696</v>
      </c>
      <c r="BU29" s="92"/>
    </row>
    <row r="30" spans="33:73" ht="12.75">
      <c r="AG30" s="30"/>
      <c r="AO30" s="11"/>
      <c r="AP30" s="11"/>
      <c r="AQ30" s="11"/>
      <c r="AR30" s="11"/>
      <c r="AS30" s="63"/>
      <c r="AT30" s="11"/>
      <c r="AU30" s="63"/>
      <c r="AV30" s="11"/>
      <c r="AW30" s="11"/>
      <c r="AX30" s="71"/>
      <c r="AY30" s="93" t="s">
        <v>95</v>
      </c>
      <c r="AZ30" s="94">
        <f>AVERAGE(AZ18:AZ23)</f>
        <v>15.141666666666667</v>
      </c>
      <c r="BA30" s="95">
        <v>14.62</v>
      </c>
      <c r="BB30" s="11"/>
      <c r="BC30" s="11"/>
      <c r="BD30" s="96" t="s">
        <v>95</v>
      </c>
      <c r="BE30" s="94">
        <f>AVERAGE(BE18:BE23)</f>
        <v>14.938666666666668</v>
      </c>
      <c r="BF30" s="95">
        <v>14.97</v>
      </c>
      <c r="BG30" s="11"/>
      <c r="BH30" s="11"/>
      <c r="BI30" s="96" t="s">
        <v>95</v>
      </c>
      <c r="BJ30" s="94">
        <f>AVERAGE(BJ18:BJ23)</f>
        <v>14.765766666666666</v>
      </c>
      <c r="BK30" s="95">
        <v>14.63</v>
      </c>
      <c r="BL30" s="11"/>
      <c r="BM30" s="11"/>
      <c r="BN30" s="96" t="s">
        <v>95</v>
      </c>
      <c r="BO30" s="94">
        <f>AVERAGE(BO18:BO23)</f>
        <v>14.811666666666667</v>
      </c>
      <c r="BP30" s="97">
        <v>14.53</v>
      </c>
      <c r="BR30" s="11"/>
      <c r="BS30" s="96" t="s">
        <v>95</v>
      </c>
      <c r="BT30" s="94">
        <f>AVERAGE(BT18:BT23)</f>
        <v>14.879768333333336</v>
      </c>
      <c r="BU30" s="98">
        <v>14.6</v>
      </c>
    </row>
    <row r="31" spans="41:73" ht="14.25" customHeight="1" thickBot="1">
      <c r="AO31" s="11"/>
      <c r="AP31" s="11"/>
      <c r="AQ31" s="11"/>
      <c r="AR31" s="11"/>
      <c r="AS31" s="63"/>
      <c r="AT31" s="11"/>
      <c r="AU31" s="63"/>
      <c r="AV31" s="11"/>
      <c r="AW31" s="11"/>
      <c r="AX31" s="71"/>
      <c r="AY31" s="99" t="s">
        <v>96</v>
      </c>
      <c r="AZ31" s="100">
        <f>STDEV(AZ18:AZ23)</f>
        <v>3.397331469125595</v>
      </c>
      <c r="BA31" s="101"/>
      <c r="BB31" s="89"/>
      <c r="BC31" s="89"/>
      <c r="BD31" s="102" t="s">
        <v>96</v>
      </c>
      <c r="BE31" s="100">
        <f>STDEV(BE18:BE23)</f>
        <v>1.7475691815903773</v>
      </c>
      <c r="BF31" s="101"/>
      <c r="BG31" s="89"/>
      <c r="BH31" s="89"/>
      <c r="BI31" s="102" t="s">
        <v>96</v>
      </c>
      <c r="BJ31" s="100">
        <f>STDEV(BJ18:BJ23)</f>
        <v>2.1322431100708106</v>
      </c>
      <c r="BK31" s="101"/>
      <c r="BL31" s="89"/>
      <c r="BM31" s="89"/>
      <c r="BN31" s="102" t="s">
        <v>96</v>
      </c>
      <c r="BO31" s="100">
        <f>STDEV(BO18:BO23)</f>
        <v>1.712968508499534</v>
      </c>
      <c r="BP31" s="103"/>
      <c r="BR31" s="89"/>
      <c r="BS31" s="102" t="s">
        <v>96</v>
      </c>
      <c r="BT31" s="100">
        <f>STDEV(BT18:BT23)</f>
        <v>1.533023868544706</v>
      </c>
      <c r="BU31" s="103"/>
    </row>
    <row r="32" spans="42:71" ht="11.25" customHeight="1">
      <c r="AP32" s="11"/>
      <c r="AQ32" s="11"/>
      <c r="AR32" s="11"/>
      <c r="AS32" s="63"/>
      <c r="AT32" s="11"/>
      <c r="AU32" s="63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L32" s="11"/>
      <c r="BM32" s="11"/>
      <c r="BN32" s="11"/>
      <c r="BR32" s="11"/>
      <c r="BS32" s="11"/>
    </row>
    <row r="33" spans="42:60" ht="12.75">
      <c r="AP33" s="11"/>
      <c r="AQ33" s="11"/>
      <c r="AR33" s="11"/>
      <c r="AS33" s="63"/>
      <c r="AT33" s="11"/>
      <c r="AU33" s="63"/>
      <c r="AV33" s="11"/>
      <c r="AW33" s="11"/>
      <c r="AX33" s="104" t="s">
        <v>97</v>
      </c>
      <c r="AY33" s="11"/>
      <c r="AZ33" s="11"/>
      <c r="BA33" s="11"/>
      <c r="BB33" s="11"/>
      <c r="BC33" s="11"/>
      <c r="BD33" s="11"/>
      <c r="BE33" s="11"/>
      <c r="BF33" s="11"/>
      <c r="BG33" s="11"/>
      <c r="BH33" s="11"/>
    </row>
    <row r="34" spans="43:71" ht="12.75">
      <c r="AQ34" s="11"/>
      <c r="AR34" s="11"/>
      <c r="AS34" s="63"/>
      <c r="AT34" s="11"/>
      <c r="AU34" s="63"/>
      <c r="AY34" s="1" t="s">
        <v>98</v>
      </c>
      <c r="BD34" s="1" t="s">
        <v>98</v>
      </c>
      <c r="BI34" s="1" t="s">
        <v>98</v>
      </c>
      <c r="BN34" s="1" t="s">
        <v>98</v>
      </c>
      <c r="BS34" s="1" t="s">
        <v>98</v>
      </c>
    </row>
    <row r="35" spans="43:73" ht="12.75">
      <c r="AQ35" s="11"/>
      <c r="AR35" s="11"/>
      <c r="AS35" s="63"/>
      <c r="AT35" s="11"/>
      <c r="AU35" s="63"/>
      <c r="AY35" s="1" t="s">
        <v>99</v>
      </c>
      <c r="AZ35" s="1" t="s">
        <v>100</v>
      </c>
      <c r="BA35" s="1" t="s">
        <v>101</v>
      </c>
      <c r="BD35" s="1" t="s">
        <v>99</v>
      </c>
      <c r="BE35" s="1" t="s">
        <v>100</v>
      </c>
      <c r="BF35" s="1" t="s">
        <v>101</v>
      </c>
      <c r="BI35" s="1" t="s">
        <v>99</v>
      </c>
      <c r="BJ35" s="1" t="s">
        <v>100</v>
      </c>
      <c r="BK35" s="1" t="s">
        <v>101</v>
      </c>
      <c r="BN35" s="1" t="s">
        <v>99</v>
      </c>
      <c r="BO35" s="1" t="s">
        <v>100</v>
      </c>
      <c r="BP35" s="1" t="s">
        <v>101</v>
      </c>
      <c r="BS35" s="1" t="s">
        <v>99</v>
      </c>
      <c r="BT35" s="1" t="s">
        <v>100</v>
      </c>
      <c r="BU35" s="1" t="s">
        <v>101</v>
      </c>
    </row>
    <row r="36" spans="43:73" ht="12.75">
      <c r="AQ36" s="11"/>
      <c r="AR36" s="11"/>
      <c r="AS36" s="63"/>
      <c r="AT36" s="11"/>
      <c r="AU36" s="63"/>
      <c r="AX36" s="1" t="s">
        <v>99</v>
      </c>
      <c r="AY36" s="105" t="s">
        <v>102</v>
      </c>
      <c r="AZ36" s="106">
        <v>0.0001</v>
      </c>
      <c r="BA36" s="107">
        <v>0.0012</v>
      </c>
      <c r="BC36" s="1" t="s">
        <v>99</v>
      </c>
      <c r="BD36" s="105" t="s">
        <v>102</v>
      </c>
      <c r="BE36" s="106">
        <v>0.0042</v>
      </c>
      <c r="BF36" s="107">
        <v>0.035</v>
      </c>
      <c r="BH36" s="1" t="s">
        <v>99</v>
      </c>
      <c r="BI36" s="105" t="s">
        <v>102</v>
      </c>
      <c r="BJ36" s="106">
        <v>0.0009</v>
      </c>
      <c r="BK36" s="107">
        <v>0.0036</v>
      </c>
      <c r="BM36" s="1" t="s">
        <v>99</v>
      </c>
      <c r="BN36" s="105" t="s">
        <v>102</v>
      </c>
      <c r="BO36" s="106">
        <v>0.0002</v>
      </c>
      <c r="BP36" s="107">
        <v>0.0018</v>
      </c>
      <c r="BR36" s="1" t="s">
        <v>99</v>
      </c>
      <c r="BS36" s="105" t="s">
        <v>102</v>
      </c>
      <c r="BT36" s="106">
        <v>0.0005</v>
      </c>
      <c r="BU36" s="107">
        <v>0.012</v>
      </c>
    </row>
    <row r="37" spans="43:73" ht="12.75">
      <c r="AQ37" s="11"/>
      <c r="AR37" s="11"/>
      <c r="AS37" s="63"/>
      <c r="AT37" s="11"/>
      <c r="AU37" s="63"/>
      <c r="AX37" s="1" t="s">
        <v>100</v>
      </c>
      <c r="AY37" s="108">
        <f>AZ36</f>
        <v>0.0001</v>
      </c>
      <c r="AZ37" s="89" t="s">
        <v>102</v>
      </c>
      <c r="BA37" s="109">
        <v>0.153</v>
      </c>
      <c r="BC37" s="1" t="s">
        <v>100</v>
      </c>
      <c r="BD37" s="108">
        <f>BE36</f>
        <v>0.0042</v>
      </c>
      <c r="BE37" s="89" t="s">
        <v>102</v>
      </c>
      <c r="BF37" s="110">
        <v>0.479</v>
      </c>
      <c r="BH37" s="1" t="s">
        <v>100</v>
      </c>
      <c r="BI37" s="108">
        <f>BJ36</f>
        <v>0.0009</v>
      </c>
      <c r="BJ37" s="89" t="s">
        <v>102</v>
      </c>
      <c r="BK37" s="109">
        <v>0.5661</v>
      </c>
      <c r="BM37" s="1" t="s">
        <v>100</v>
      </c>
      <c r="BN37" s="108">
        <f>BO36</f>
        <v>0.0002</v>
      </c>
      <c r="BO37" s="89" t="s">
        <v>102</v>
      </c>
      <c r="BP37" s="109">
        <v>0.2876</v>
      </c>
      <c r="BR37" s="1" t="s">
        <v>100</v>
      </c>
      <c r="BS37" s="108">
        <f>BT36</f>
        <v>0.0005</v>
      </c>
      <c r="BT37" s="89" t="s">
        <v>102</v>
      </c>
      <c r="BU37" s="109">
        <v>0.1964</v>
      </c>
    </row>
    <row r="38" spans="43:73" ht="12.75">
      <c r="AQ38" s="11"/>
      <c r="AR38" s="11"/>
      <c r="AS38" s="63"/>
      <c r="AT38" s="11"/>
      <c r="AU38" s="63"/>
      <c r="AX38" s="1" t="s">
        <v>101</v>
      </c>
      <c r="AY38" s="111">
        <f>BA36</f>
        <v>0.0012</v>
      </c>
      <c r="AZ38" s="112">
        <f>BA37</f>
        <v>0.153</v>
      </c>
      <c r="BA38" s="113" t="s">
        <v>102</v>
      </c>
      <c r="BC38" s="1" t="s">
        <v>101</v>
      </c>
      <c r="BD38" s="111">
        <f>BF36</f>
        <v>0.035</v>
      </c>
      <c r="BE38" s="114">
        <f>BF37</f>
        <v>0.479</v>
      </c>
      <c r="BF38" s="113" t="s">
        <v>102</v>
      </c>
      <c r="BH38" s="1" t="s">
        <v>101</v>
      </c>
      <c r="BI38" s="111">
        <f>BK36</f>
        <v>0.0036</v>
      </c>
      <c r="BJ38" s="112">
        <f>BK37</f>
        <v>0.5661</v>
      </c>
      <c r="BK38" s="113" t="s">
        <v>102</v>
      </c>
      <c r="BM38" s="1" t="s">
        <v>101</v>
      </c>
      <c r="BN38" s="111">
        <f>BP36</f>
        <v>0.0018</v>
      </c>
      <c r="BO38" s="112">
        <f>BP37</f>
        <v>0.2876</v>
      </c>
      <c r="BP38" s="113" t="s">
        <v>102</v>
      </c>
      <c r="BR38" s="1" t="s">
        <v>101</v>
      </c>
      <c r="BS38" s="111">
        <f>BU36</f>
        <v>0.012</v>
      </c>
      <c r="BT38" s="112">
        <f>BU37</f>
        <v>0.1964</v>
      </c>
      <c r="BU38" s="113" t="s">
        <v>102</v>
      </c>
    </row>
    <row r="39" spans="43:50" ht="11.25" customHeight="1">
      <c r="AQ39" s="11"/>
      <c r="AR39" s="11"/>
      <c r="AS39" s="63"/>
      <c r="AT39" s="11"/>
      <c r="AU39" s="63"/>
      <c r="AX39" s="115"/>
    </row>
    <row r="40" spans="43:50" ht="12.75">
      <c r="AQ40" s="11"/>
      <c r="AR40" s="11"/>
      <c r="AS40" s="63"/>
      <c r="AT40" s="11"/>
      <c r="AU40" s="63"/>
      <c r="AX40" s="115" t="s">
        <v>103</v>
      </c>
    </row>
    <row r="41" spans="43:55" ht="12.75">
      <c r="AQ41" s="11"/>
      <c r="AR41" s="11"/>
      <c r="AS41" s="63"/>
      <c r="AT41" s="11"/>
      <c r="AU41" s="63"/>
      <c r="AX41" s="116"/>
      <c r="BC41" s="116"/>
    </row>
    <row r="42" spans="43:76" ht="12.75">
      <c r="AQ42" s="11"/>
      <c r="AR42" s="11"/>
      <c r="AS42" s="63"/>
      <c r="AT42" s="11"/>
      <c r="AU42" s="63"/>
      <c r="AX42" s="117" t="s">
        <v>104</v>
      </c>
      <c r="AY42" s="118"/>
      <c r="AZ42" s="118"/>
      <c r="BA42" s="119"/>
      <c r="BC42" s="117" t="s">
        <v>105</v>
      </c>
      <c r="BD42" s="118"/>
      <c r="BE42" s="118"/>
      <c r="BF42" s="119"/>
      <c r="BH42" s="117" t="s">
        <v>104</v>
      </c>
      <c r="BI42" s="118"/>
      <c r="BJ42" s="118"/>
      <c r="BK42" s="119"/>
      <c r="BM42" s="117" t="s">
        <v>104</v>
      </c>
      <c r="BN42" s="118"/>
      <c r="BO42" s="118"/>
      <c r="BP42" s="119"/>
      <c r="BR42" s="117" t="s">
        <v>104</v>
      </c>
      <c r="BS42" s="118"/>
      <c r="BT42" s="118"/>
      <c r="BU42" s="119"/>
      <c r="BV42" s="11"/>
      <c r="BW42" s="11"/>
      <c r="BX42" s="11"/>
    </row>
    <row r="43" spans="43:76" ht="12.75">
      <c r="AQ43" s="11"/>
      <c r="AR43" s="11"/>
      <c r="AS43" s="63"/>
      <c r="AT43" s="11"/>
      <c r="AU43" s="63"/>
      <c r="AX43" s="120" t="s">
        <v>106</v>
      </c>
      <c r="AY43" s="11"/>
      <c r="AZ43" s="11"/>
      <c r="BA43" s="121"/>
      <c r="BC43" s="120" t="s">
        <v>107</v>
      </c>
      <c r="BD43" s="11"/>
      <c r="BE43" s="11"/>
      <c r="BF43" s="121"/>
      <c r="BH43" s="120" t="s">
        <v>108</v>
      </c>
      <c r="BI43" s="11"/>
      <c r="BJ43" s="11"/>
      <c r="BK43" s="121"/>
      <c r="BM43" s="120" t="s">
        <v>109</v>
      </c>
      <c r="BN43" s="11"/>
      <c r="BO43" s="11"/>
      <c r="BP43" s="121"/>
      <c r="BR43" s="120" t="s">
        <v>110</v>
      </c>
      <c r="BS43" s="11"/>
      <c r="BT43" s="11"/>
      <c r="BU43" s="121"/>
      <c r="BV43" s="11"/>
      <c r="BW43" s="11"/>
      <c r="BX43" s="11"/>
    </row>
    <row r="44" spans="43:76" ht="12.75">
      <c r="AQ44" s="11"/>
      <c r="AR44" s="11"/>
      <c r="AS44" s="63"/>
      <c r="AT44" s="11"/>
      <c r="AU44" s="63"/>
      <c r="AX44" s="120" t="s">
        <v>111</v>
      </c>
      <c r="AY44" s="11"/>
      <c r="AZ44" s="11"/>
      <c r="BA44" s="121"/>
      <c r="BC44" s="120" t="s">
        <v>112</v>
      </c>
      <c r="BD44" s="11"/>
      <c r="BE44" s="11"/>
      <c r="BF44" s="121"/>
      <c r="BH44" s="120" t="s">
        <v>113</v>
      </c>
      <c r="BI44" s="11"/>
      <c r="BJ44" s="11"/>
      <c r="BK44" s="121"/>
      <c r="BM44" s="120" t="s">
        <v>114</v>
      </c>
      <c r="BN44" s="11"/>
      <c r="BO44" s="11"/>
      <c r="BP44" s="121"/>
      <c r="BR44" s="120" t="s">
        <v>115</v>
      </c>
      <c r="BS44" s="11"/>
      <c r="BT44" s="11"/>
      <c r="BU44" s="121"/>
      <c r="BV44" s="11"/>
      <c r="BW44" s="11"/>
      <c r="BX44" s="11"/>
    </row>
    <row r="45" spans="43:76" ht="12.75">
      <c r="AQ45" s="11"/>
      <c r="AR45" s="11"/>
      <c r="AS45" s="63"/>
      <c r="AT45" s="11"/>
      <c r="AU45" s="63"/>
      <c r="AX45" s="120" t="s">
        <v>116</v>
      </c>
      <c r="AY45" s="11"/>
      <c r="AZ45" s="11"/>
      <c r="BA45" s="121"/>
      <c r="BC45" s="120" t="s">
        <v>117</v>
      </c>
      <c r="BD45" s="11"/>
      <c r="BE45" s="11"/>
      <c r="BF45" s="121"/>
      <c r="BH45" s="120" t="s">
        <v>118</v>
      </c>
      <c r="BI45" s="11"/>
      <c r="BJ45" s="11"/>
      <c r="BK45" s="121"/>
      <c r="BM45" s="120" t="s">
        <v>119</v>
      </c>
      <c r="BN45" s="11"/>
      <c r="BO45" s="11"/>
      <c r="BP45" s="121"/>
      <c r="BR45" s="120" t="s">
        <v>120</v>
      </c>
      <c r="BS45" s="11"/>
      <c r="BT45" s="11"/>
      <c r="BU45" s="121"/>
      <c r="BV45" s="11"/>
      <c r="BW45" s="11"/>
      <c r="BX45" s="11"/>
    </row>
    <row r="46" spans="43:76" ht="12.75">
      <c r="AQ46" s="11"/>
      <c r="AR46" s="11"/>
      <c r="AS46" s="63"/>
      <c r="AT46" s="11"/>
      <c r="AU46" s="63"/>
      <c r="AX46" s="120" t="s">
        <v>121</v>
      </c>
      <c r="AY46" s="11"/>
      <c r="AZ46" s="11"/>
      <c r="BA46" s="121"/>
      <c r="BC46" s="120" t="s">
        <v>122</v>
      </c>
      <c r="BD46" s="11"/>
      <c r="BE46" s="11"/>
      <c r="BF46" s="121"/>
      <c r="BH46" s="120" t="s">
        <v>123</v>
      </c>
      <c r="BI46" s="11"/>
      <c r="BJ46" s="11"/>
      <c r="BK46" s="121"/>
      <c r="BM46" s="120" t="s">
        <v>124</v>
      </c>
      <c r="BN46" s="11"/>
      <c r="BO46" s="11"/>
      <c r="BP46" s="121"/>
      <c r="BR46" s="120" t="s">
        <v>125</v>
      </c>
      <c r="BS46" s="11"/>
      <c r="BT46" s="11"/>
      <c r="BU46" s="121"/>
      <c r="BV46" s="11"/>
      <c r="BW46" s="11"/>
      <c r="BX46" s="11"/>
    </row>
    <row r="47" spans="43:76" ht="12.75">
      <c r="AQ47" s="11"/>
      <c r="AR47" s="126"/>
      <c r="AS47" s="126"/>
      <c r="AT47" s="126"/>
      <c r="AU47" s="126"/>
      <c r="AV47" s="126"/>
      <c r="AW47" s="126"/>
      <c r="AX47" s="122" t="s">
        <v>126</v>
      </c>
      <c r="AY47" s="123"/>
      <c r="AZ47" s="123"/>
      <c r="BA47" s="124"/>
      <c r="BC47" s="122" t="s">
        <v>127</v>
      </c>
      <c r="BD47" s="123"/>
      <c r="BE47" s="123"/>
      <c r="BF47" s="124"/>
      <c r="BH47" s="122" t="s">
        <v>128</v>
      </c>
      <c r="BI47" s="123"/>
      <c r="BJ47" s="123"/>
      <c r="BK47" s="124"/>
      <c r="BM47" s="122" t="s">
        <v>129</v>
      </c>
      <c r="BN47" s="123"/>
      <c r="BO47" s="123"/>
      <c r="BP47" s="124"/>
      <c r="BR47" s="122" t="s">
        <v>130</v>
      </c>
      <c r="BS47" s="123"/>
      <c r="BT47" s="123"/>
      <c r="BU47" s="124"/>
      <c r="BV47" s="11"/>
      <c r="BW47" s="11"/>
      <c r="BX47" s="11"/>
    </row>
    <row r="48" spans="43:49" ht="12.75">
      <c r="AQ48" s="11"/>
      <c r="AR48" s="126"/>
      <c r="AS48" s="126"/>
      <c r="AT48" s="126"/>
      <c r="AU48" s="126"/>
      <c r="AV48" s="126"/>
      <c r="AW48" s="126"/>
    </row>
    <row r="49" spans="43:49" ht="12.75">
      <c r="AQ49" s="11"/>
      <c r="AR49" s="126"/>
      <c r="AS49" s="126"/>
      <c r="AT49" s="126"/>
      <c r="AU49" s="126"/>
      <c r="AV49" s="126"/>
      <c r="AW49" s="126"/>
    </row>
    <row r="50" spans="44:49" ht="12.75">
      <c r="AR50" s="126"/>
      <c r="AS50" s="126"/>
      <c r="AT50" s="126"/>
      <c r="AU50" s="126"/>
      <c r="AV50" s="126"/>
      <c r="AW50" s="126"/>
    </row>
    <row r="51" spans="44:69" ht="12.75">
      <c r="AR51" s="126"/>
      <c r="AS51" s="126"/>
      <c r="AT51" s="126"/>
      <c r="AU51" s="126"/>
      <c r="AV51" s="126"/>
      <c r="AW51" s="126"/>
      <c r="BE51" s="30"/>
      <c r="BF51" s="125"/>
      <c r="BO51" s="126"/>
      <c r="BP51" s="126"/>
      <c r="BQ51" s="125"/>
    </row>
    <row r="52" spans="44:73" ht="12.75">
      <c r="AR52" s="126"/>
      <c r="AS52" s="126"/>
      <c r="AT52" s="126"/>
      <c r="AU52" s="126"/>
      <c r="AV52" s="126"/>
      <c r="AW52" s="126"/>
      <c r="BE52" s="30"/>
      <c r="BF52" s="125"/>
      <c r="BJ52" s="30"/>
      <c r="BK52" s="125"/>
      <c r="BO52" s="127"/>
      <c r="BP52" s="128"/>
      <c r="BQ52" s="125"/>
      <c r="BT52" s="30"/>
      <c r="BU52" s="125"/>
    </row>
    <row r="53" spans="44:73" ht="12.75">
      <c r="AR53" s="126"/>
      <c r="AS53" s="126"/>
      <c r="AT53" s="126"/>
      <c r="AU53" s="126"/>
      <c r="AV53" s="126"/>
      <c r="AW53" s="126"/>
      <c r="BE53" s="30"/>
      <c r="BF53" s="125"/>
      <c r="BJ53" s="30"/>
      <c r="BK53" s="125"/>
      <c r="BO53" s="127"/>
      <c r="BP53" s="128"/>
      <c r="BQ53" s="125"/>
      <c r="BT53" s="30"/>
      <c r="BU53" s="125"/>
    </row>
    <row r="54" spans="44:73" ht="12.75">
      <c r="AR54" s="126"/>
      <c r="AS54" s="126"/>
      <c r="AT54" s="126"/>
      <c r="AU54" s="126"/>
      <c r="AV54" s="126"/>
      <c r="AW54" s="126"/>
      <c r="BE54" s="30"/>
      <c r="BF54" s="125"/>
      <c r="BJ54" s="30"/>
      <c r="BK54" s="125"/>
      <c r="BO54" s="127"/>
      <c r="BP54" s="128"/>
      <c r="BQ54" s="125"/>
      <c r="BT54" s="30"/>
      <c r="BU54" s="125"/>
    </row>
    <row r="55" spans="44:73" ht="12.75">
      <c r="AR55" s="126"/>
      <c r="AS55" s="126"/>
      <c r="AT55" s="126"/>
      <c r="AU55" s="126"/>
      <c r="AV55" s="126"/>
      <c r="AW55" s="126"/>
      <c r="BE55" s="30"/>
      <c r="BF55" s="125"/>
      <c r="BJ55" s="30"/>
      <c r="BK55" s="125"/>
      <c r="BO55" s="127"/>
      <c r="BP55" s="128"/>
      <c r="BQ55" s="125"/>
      <c r="BT55" s="30"/>
      <c r="BU55" s="125"/>
    </row>
    <row r="56" spans="44:73" ht="12.75">
      <c r="AR56" s="126"/>
      <c r="AS56" s="126"/>
      <c r="AT56" s="126"/>
      <c r="AU56" s="126"/>
      <c r="AV56" s="126"/>
      <c r="AW56" s="126"/>
      <c r="BE56" s="30"/>
      <c r="BF56" s="125"/>
      <c r="BJ56" s="30"/>
      <c r="BK56" s="125"/>
      <c r="BO56" s="127"/>
      <c r="BP56" s="128"/>
      <c r="BQ56" s="125"/>
      <c r="BT56" s="30"/>
      <c r="BU56" s="125"/>
    </row>
    <row r="57" spans="44:73" ht="12.75">
      <c r="AR57" s="126"/>
      <c r="AS57" s="126"/>
      <c r="AT57" s="126"/>
      <c r="AU57" s="126"/>
      <c r="AV57" s="126"/>
      <c r="AW57" s="126"/>
      <c r="BE57" s="30"/>
      <c r="BF57" s="125"/>
      <c r="BJ57" s="30"/>
      <c r="BK57" s="125"/>
      <c r="BO57" s="127"/>
      <c r="BP57" s="128"/>
      <c r="BQ57" s="125"/>
      <c r="BT57" s="30"/>
      <c r="BU57" s="125"/>
    </row>
    <row r="58" spans="44:73" ht="12.75">
      <c r="AR58" s="126"/>
      <c r="AS58" s="126"/>
      <c r="AT58" s="126"/>
      <c r="AU58" s="126"/>
      <c r="AV58" s="126"/>
      <c r="AW58" s="126"/>
      <c r="BE58" s="30"/>
      <c r="BF58" s="125"/>
      <c r="BJ58" s="30"/>
      <c r="BK58" s="125"/>
      <c r="BO58" s="127"/>
      <c r="BP58" s="128"/>
      <c r="BQ58" s="125"/>
      <c r="BT58" s="30"/>
      <c r="BU58" s="125"/>
    </row>
    <row r="59" spans="44:73" ht="12.75">
      <c r="AR59" s="126"/>
      <c r="AS59" s="126"/>
      <c r="AT59" s="126"/>
      <c r="AU59" s="126"/>
      <c r="AV59" s="126"/>
      <c r="AW59" s="126"/>
      <c r="BE59" s="30"/>
      <c r="BF59" s="125"/>
      <c r="BJ59" s="30"/>
      <c r="BK59" s="125"/>
      <c r="BO59" s="127"/>
      <c r="BP59" s="128"/>
      <c r="BQ59" s="125"/>
      <c r="BT59" s="30"/>
      <c r="BU59" s="125"/>
    </row>
    <row r="60" spans="44:73" ht="12.75">
      <c r="AR60" s="126"/>
      <c r="AS60" s="126"/>
      <c r="AT60" s="126"/>
      <c r="AU60" s="126"/>
      <c r="AV60" s="126"/>
      <c r="AW60" s="126"/>
      <c r="BE60" s="30"/>
      <c r="BF60" s="125"/>
      <c r="BJ60" s="30"/>
      <c r="BK60" s="125"/>
      <c r="BO60" s="127"/>
      <c r="BP60" s="128"/>
      <c r="BQ60" s="125"/>
      <c r="BT60" s="30"/>
      <c r="BU60" s="125"/>
    </row>
    <row r="61" spans="44:73" ht="12.75">
      <c r="AR61" s="126"/>
      <c r="AS61" s="126"/>
      <c r="AT61" s="126"/>
      <c r="AU61" s="126"/>
      <c r="AV61" s="126"/>
      <c r="AW61" s="126"/>
      <c r="BE61" s="30"/>
      <c r="BF61" s="125"/>
      <c r="BJ61" s="30"/>
      <c r="BK61" s="125"/>
      <c r="BO61" s="127"/>
      <c r="BP61" s="128"/>
      <c r="BQ61" s="125"/>
      <c r="BT61" s="30"/>
      <c r="BU61" s="125"/>
    </row>
    <row r="62" spans="44:73" ht="12.75">
      <c r="AR62" s="126"/>
      <c r="AS62" s="126"/>
      <c r="AT62" s="126"/>
      <c r="AU62" s="126"/>
      <c r="AV62" s="126"/>
      <c r="AW62" s="126"/>
      <c r="BE62" s="30"/>
      <c r="BF62" s="125"/>
      <c r="BJ62" s="30"/>
      <c r="BK62" s="125"/>
      <c r="BO62" s="127"/>
      <c r="BP62" s="128"/>
      <c r="BQ62" s="125"/>
      <c r="BT62" s="30"/>
      <c r="BU62" s="125"/>
    </row>
    <row r="63" spans="44:73" ht="12.75">
      <c r="AR63" s="126"/>
      <c r="AS63" s="126"/>
      <c r="AT63" s="126"/>
      <c r="AU63" s="126"/>
      <c r="AV63" s="126"/>
      <c r="AW63" s="126"/>
      <c r="BE63" s="30"/>
      <c r="BF63" s="125"/>
      <c r="BJ63" s="30"/>
      <c r="BK63" s="125"/>
      <c r="BO63" s="127"/>
      <c r="BP63" s="128"/>
      <c r="BQ63" s="125"/>
      <c r="BT63" s="30"/>
      <c r="BU63" s="125"/>
    </row>
    <row r="64" spans="44:73" ht="12.75">
      <c r="AR64" s="126"/>
      <c r="AS64" s="126"/>
      <c r="AT64" s="126"/>
      <c r="AU64" s="126"/>
      <c r="AV64" s="126"/>
      <c r="AW64" s="126"/>
      <c r="BE64" s="30"/>
      <c r="BF64" s="125"/>
      <c r="BJ64" s="30"/>
      <c r="BK64" s="125"/>
      <c r="BO64" s="127"/>
      <c r="BP64" s="128"/>
      <c r="BQ64" s="125"/>
      <c r="BT64" s="30"/>
      <c r="BU64" s="125"/>
    </row>
    <row r="65" spans="44:73" ht="12.75">
      <c r="AR65" s="126"/>
      <c r="AS65" s="126"/>
      <c r="AT65" s="126"/>
      <c r="AU65" s="126"/>
      <c r="AV65" s="126"/>
      <c r="AW65" s="126"/>
      <c r="BE65" s="30"/>
      <c r="BF65" s="125"/>
      <c r="BJ65" s="30"/>
      <c r="BK65" s="125"/>
      <c r="BO65" s="127"/>
      <c r="BP65" s="128"/>
      <c r="BQ65" s="125"/>
      <c r="BT65" s="30"/>
      <c r="BU65" s="125"/>
    </row>
    <row r="66" spans="44:73" ht="12.75">
      <c r="AR66" s="126"/>
      <c r="AS66" s="126"/>
      <c r="AT66" s="126"/>
      <c r="AU66" s="126"/>
      <c r="AV66" s="126"/>
      <c r="AW66" s="126"/>
      <c r="BE66" s="30"/>
      <c r="BF66" s="125"/>
      <c r="BJ66" s="30"/>
      <c r="BK66" s="125"/>
      <c r="BO66" s="127"/>
      <c r="BP66" s="128"/>
      <c r="BQ66" s="125"/>
      <c r="BT66" s="30"/>
      <c r="BU66" s="125"/>
    </row>
    <row r="67" spans="44:73" ht="12.75">
      <c r="AR67" s="126"/>
      <c r="AS67" s="126"/>
      <c r="AT67" s="126"/>
      <c r="AU67" s="126"/>
      <c r="AV67" s="126"/>
      <c r="AW67" s="126"/>
      <c r="BE67" s="30"/>
      <c r="BF67" s="125"/>
      <c r="BJ67" s="30"/>
      <c r="BK67" s="125"/>
      <c r="BO67" s="127"/>
      <c r="BP67" s="128"/>
      <c r="BQ67" s="125"/>
      <c r="BT67" s="30"/>
      <c r="BU67" s="125"/>
    </row>
    <row r="68" spans="44:73" ht="12.75">
      <c r="AR68" s="126"/>
      <c r="AS68" s="126"/>
      <c r="AT68" s="126"/>
      <c r="AU68" s="126"/>
      <c r="AV68" s="126"/>
      <c r="AW68" s="126"/>
      <c r="BE68" s="30"/>
      <c r="BF68" s="125"/>
      <c r="BJ68" s="30"/>
      <c r="BK68" s="125"/>
      <c r="BO68" s="127"/>
      <c r="BP68" s="128"/>
      <c r="BQ68" s="125"/>
      <c r="BT68" s="30"/>
      <c r="BU68" s="125"/>
    </row>
    <row r="69" spans="44:73" ht="12.75">
      <c r="AR69" s="126"/>
      <c r="AS69" s="126"/>
      <c r="AT69" s="126"/>
      <c r="AU69" s="126"/>
      <c r="AV69" s="126"/>
      <c r="AW69" s="126"/>
      <c r="BJ69" s="30"/>
      <c r="BK69" s="125"/>
      <c r="BO69" s="127"/>
      <c r="BP69" s="128"/>
      <c r="BQ69" s="125"/>
      <c r="BT69" s="30"/>
      <c r="BU69" s="125"/>
    </row>
    <row r="70" spans="44:73" ht="12.75">
      <c r="AR70" s="126"/>
      <c r="AS70" s="126"/>
      <c r="AT70" s="126"/>
      <c r="AU70" s="126"/>
      <c r="AV70" s="126"/>
      <c r="AW70" s="126"/>
      <c r="BJ70" s="30"/>
      <c r="BK70" s="125"/>
      <c r="BO70" s="127"/>
      <c r="BP70" s="128"/>
      <c r="BQ70" s="125"/>
      <c r="BT70" s="30"/>
      <c r="BU70" s="125"/>
    </row>
    <row r="71" spans="44:49" ht="12.75">
      <c r="AR71" s="126"/>
      <c r="AS71" s="126"/>
      <c r="AT71" s="126"/>
      <c r="AU71" s="126"/>
      <c r="AV71" s="126"/>
      <c r="AW71" s="126"/>
    </row>
    <row r="72" spans="44:49" ht="12.75">
      <c r="AR72" s="126"/>
      <c r="AS72" s="126"/>
      <c r="AT72" s="126"/>
      <c r="AU72" s="126"/>
      <c r="AV72" s="126"/>
      <c r="AW72" s="126"/>
    </row>
    <row r="73" spans="44:49" ht="12.75">
      <c r="AR73" s="126"/>
      <c r="AS73" s="126"/>
      <c r="AT73" s="126"/>
      <c r="AU73" s="126"/>
      <c r="AV73" s="126"/>
      <c r="AW73" s="12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Ethyl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Ethyl</dc:creator>
  <cp:keywords/>
  <dc:description/>
  <cp:lastModifiedBy>Ethyl</cp:lastModifiedBy>
  <dcterms:created xsi:type="dcterms:W3CDTF">2005-11-02T14:27:52Z</dcterms:created>
  <dcterms:modified xsi:type="dcterms:W3CDTF">2005-11-02T14:33:20Z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