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chartsheets/sheet16.xml" ContentType="application/vnd.openxmlformats-officedocument.spreadsheetml.chartsheet+xml"/>
  <Override PartName="/xl/drawings/drawing24.xml" ContentType="application/vnd.openxmlformats-officedocument.drawing+xml"/>
  <Override PartName="/xl/chartsheets/sheet17.xml" ContentType="application/vnd.openxmlformats-officedocument.spreadsheetml.chartsheet+xml"/>
  <Override PartName="/xl/drawings/drawing25.xml" ContentType="application/vnd.openxmlformats-officedocument.drawing+xml"/>
  <Override PartName="/xl/chartsheets/sheet18.xml" ContentType="application/vnd.openxmlformats-officedocument.spreadsheetml.chartsheet+xml"/>
  <Override PartName="/xl/drawings/drawing26.xml" ContentType="application/vnd.openxmlformats-officedocument.drawing+xml"/>
  <Override PartName="/xl/chartsheets/sheet19.xml" ContentType="application/vnd.openxmlformats-officedocument.spreadsheetml.chartsheet+xml"/>
  <Override PartName="/xl/drawings/drawing27.xml" ContentType="application/vnd.openxmlformats-officedocument.drawing+xml"/>
  <Override PartName="/xl/chartsheets/sheet20.xml" ContentType="application/vnd.openxmlformats-officedocument.spreadsheetml.chart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910" tabRatio="753" firstSheet="18" activeTab="24"/>
  </bookViews>
  <sheets>
    <sheet name="Summary" sheetId="1" r:id="rId1"/>
    <sheet name="C13 OC" sheetId="2" r:id="rId2"/>
    <sheet name="C13 TGC" sheetId="3" r:id="rId3"/>
    <sheet name="C13 TLC" sheetId="4" r:id="rId4"/>
    <sheet name="C13 R2TC" sheetId="5" r:id="rId5"/>
    <sheet name="OC Lab A" sheetId="6" r:id="rId6"/>
    <sheet name="TLC Lab A" sheetId="7" r:id="rId7"/>
    <sheet name="TGC Lab A" sheetId="8" r:id="rId8"/>
    <sheet name="R2TC Lab A" sheetId="9" r:id="rId9"/>
    <sheet name="OC Lab B" sheetId="10" r:id="rId10"/>
    <sheet name="TGC Lab B" sheetId="11" r:id="rId11"/>
    <sheet name="TLC Lab B" sheetId="12" r:id="rId12"/>
    <sheet name="R2TC Lab B" sheetId="13" r:id="rId13"/>
    <sheet name="OC Lab D" sheetId="14" r:id="rId14"/>
    <sheet name="TGC Lab D" sheetId="15" r:id="rId15"/>
    <sheet name="TLC Lab D" sheetId="16" r:id="rId16"/>
    <sheet name="R2TC Lab D" sheetId="17" r:id="rId17"/>
    <sheet name="OC Lab F" sheetId="18" r:id="rId18"/>
    <sheet name="TGC Lab F" sheetId="19" r:id="rId19"/>
    <sheet name="TLC Lab F" sheetId="20" r:id="rId20"/>
    <sheet name="R2TC Lab F" sheetId="21" r:id="rId21"/>
    <sheet name="OC Lab G" sheetId="22" r:id="rId22"/>
    <sheet name="TGC Lab G" sheetId="23" r:id="rId23"/>
    <sheet name="TLC Lab G" sheetId="24" r:id="rId24"/>
    <sheet name="R2TC Lab G" sheetId="25" r:id="rId25"/>
  </sheets>
  <definedNames>
    <definedName name="ism">#REF!</definedName>
  </definedNames>
  <calcPr fullCalcOnLoad="1"/>
</workbook>
</file>

<file path=xl/comments2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comments3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comments4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comments5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sharedStrings.xml><?xml version="1.0" encoding="utf-8"?>
<sst xmlns="http://schemas.openxmlformats.org/spreadsheetml/2006/main" count="754" uniqueCount="74">
  <si>
    <t>Lab A</t>
  </si>
  <si>
    <t>Lab B</t>
  </si>
  <si>
    <t>Lab G</t>
  </si>
  <si>
    <t>LTMSv1 Yi Limit</t>
  </si>
  <si>
    <t>TESTKEY</t>
  </si>
  <si>
    <t>LTMSLAB</t>
  </si>
  <si>
    <t>IND</t>
  </si>
  <si>
    <t>LTMSAPP</t>
  </si>
  <si>
    <t>VAL</t>
  </si>
  <si>
    <t>LTMSDATE</t>
  </si>
  <si>
    <t>ei</t>
  </si>
  <si>
    <t>Ziv1</t>
  </si>
  <si>
    <t>Ziv2</t>
  </si>
  <si>
    <t>effective Yiv2</t>
  </si>
  <si>
    <t>effective Ziv2</t>
  </si>
  <si>
    <t>EI</t>
  </si>
  <si>
    <t>abs(ei)</t>
  </si>
  <si>
    <t>ei Fail</t>
  </si>
  <si>
    <t>Yi Fail</t>
  </si>
  <si>
    <t>RIv2</t>
  </si>
  <si>
    <t>ExIntv2</t>
  </si>
  <si>
    <t>Lab D</t>
  </si>
  <si>
    <t>Lab F</t>
  </si>
  <si>
    <t xml:space="preserve"> AC</t>
  </si>
  <si>
    <t xml:space="preserve"> OC</t>
  </si>
  <si>
    <t>TGC</t>
  </si>
  <si>
    <t xml:space="preserve">A   </t>
  </si>
  <si>
    <t xml:space="preserve"> PC10G </t>
  </si>
  <si>
    <t xml:space="preserve"> PC10B </t>
  </si>
  <si>
    <t xml:space="preserve"> PC10F </t>
  </si>
  <si>
    <t xml:space="preserve"> PC10E </t>
  </si>
  <si>
    <t xml:space="preserve"> PC10D </t>
  </si>
  <si>
    <t xml:space="preserve"> 831-1 </t>
  </si>
  <si>
    <t xml:space="preserve"> AO</t>
  </si>
  <si>
    <t xml:space="preserve"> OO</t>
  </si>
  <si>
    <t xml:space="preserve">B   </t>
  </si>
  <si>
    <t xml:space="preserve"> PC10A </t>
  </si>
  <si>
    <t xml:space="preserve">D   </t>
  </si>
  <si>
    <t xml:space="preserve">F   </t>
  </si>
  <si>
    <t xml:space="preserve"> PC10C </t>
  </si>
  <si>
    <t xml:space="preserve">G   </t>
  </si>
  <si>
    <t>TLC</t>
  </si>
  <si>
    <t>R2TC</t>
  </si>
  <si>
    <t>OC</t>
  </si>
  <si>
    <t xml:space="preserve">LTMSv1 Yi limit = </t>
  </si>
  <si>
    <t xml:space="preserve">LTMSv2 Lambda = </t>
  </si>
  <si>
    <t xml:space="preserve">LTMSv1 Lambda = </t>
  </si>
  <si>
    <t xml:space="preserve">LTMSv2 ei Level 2 limit = </t>
  </si>
  <si>
    <t xml:space="preserve">LTMSv2 ei Level 3 limit = </t>
  </si>
  <si>
    <t>Upper</t>
  </si>
  <si>
    <t>Lower</t>
  </si>
  <si>
    <t xml:space="preserve">LTMSv2 Zi limits = </t>
  </si>
  <si>
    <t>Yi</t>
  </si>
  <si>
    <t>LTMSv2 ei Fail</t>
  </si>
  <si>
    <t>A</t>
  </si>
  <si>
    <t>PC10G</t>
  </si>
  <si>
    <t>AO</t>
  </si>
  <si>
    <t>PC10B</t>
  </si>
  <si>
    <t>OO</t>
  </si>
  <si>
    <t>PC10F</t>
  </si>
  <si>
    <t>PC10E</t>
  </si>
  <si>
    <t>PC10D</t>
  </si>
  <si>
    <t>AC</t>
  </si>
  <si>
    <t>831-1</t>
  </si>
  <si>
    <t>B</t>
  </si>
  <si>
    <t>PC10A</t>
  </si>
  <si>
    <t>D</t>
  </si>
  <si>
    <t>F</t>
  </si>
  <si>
    <t>PC10C</t>
  </si>
  <si>
    <t>G</t>
  </si>
  <si>
    <t>LTMSv2 Extended Interval</t>
  </si>
  <si>
    <t>Ziv2 Fail</t>
  </si>
  <si>
    <t>LTMSv2 Zi Fail</t>
  </si>
  <si>
    <t>LTMSv2 ei Reduced Interval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</si>
</sst>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i/>
      <sz val="10"/>
      <color indexed="12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6" fillId="3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9" fillId="4" borderId="0" xfId="0" applyFont="1" applyFill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chartsheet" Target="chartsheets/sheet13.xml" /><Relationship Id="rId19" Type="http://schemas.openxmlformats.org/officeDocument/2006/relationships/chartsheet" Target="chartsheets/sheet14.xml" /><Relationship Id="rId20" Type="http://schemas.openxmlformats.org/officeDocument/2006/relationships/chartsheet" Target="chartsheets/sheet15.xml" /><Relationship Id="rId21" Type="http://schemas.openxmlformats.org/officeDocument/2006/relationships/chartsheet" Target="chartsheets/sheet16.xml" /><Relationship Id="rId22" Type="http://schemas.openxmlformats.org/officeDocument/2006/relationships/chartsheet" Target="chartsheets/sheet17.xml" /><Relationship Id="rId23" Type="http://schemas.openxmlformats.org/officeDocument/2006/relationships/chartsheet" Target="chartsheets/sheet18.xml" /><Relationship Id="rId24" Type="http://schemas.openxmlformats.org/officeDocument/2006/relationships/chartsheet" Target="chartsheets/sheet19.xml" /><Relationship Id="rId25" Type="http://schemas.openxmlformats.org/officeDocument/2006/relationships/chartsheet" Target="chartsheets/sheet20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Oil Consumption Delta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OC'!$AA$4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OC'!$Z$5:$Z$79</c:f>
              <c:numCache/>
            </c:numRef>
          </c:xVal>
          <c:yVal>
            <c:numRef>
              <c:f>'C13 OC'!$AA$5:$AA$79</c:f>
              <c:numCache/>
            </c:numRef>
          </c:yVal>
          <c:smooth val="0"/>
        </c:ser>
        <c:ser>
          <c:idx val="1"/>
          <c:order val="1"/>
          <c:tx>
            <c:strRef>
              <c:f>'C13 OC'!$AB$4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OC'!$Z$5:$Z$79</c:f>
              <c:numCache/>
            </c:numRef>
          </c:xVal>
          <c:yVal>
            <c:numRef>
              <c:f>'C13 OC'!$AB$5:$AB$79</c:f>
              <c:numCache/>
            </c:numRef>
          </c:yVal>
          <c:smooth val="0"/>
        </c:ser>
        <c:ser>
          <c:idx val="2"/>
          <c:order val="2"/>
          <c:tx>
            <c:strRef>
              <c:f>'C13 OC'!$AC$4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OC'!$Z$5:$Z$79</c:f>
              <c:numCache/>
            </c:numRef>
          </c:xVal>
          <c:yVal>
            <c:numRef>
              <c:f>'C13 OC'!$AC$5:$AC$79</c:f>
              <c:numCache/>
            </c:numRef>
          </c:yVal>
          <c:smooth val="0"/>
        </c:ser>
        <c:ser>
          <c:idx val="3"/>
          <c:order val="3"/>
          <c:tx>
            <c:strRef>
              <c:f>'C13 OC'!$AD$4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OC'!$Z$5:$Z$79</c:f>
              <c:numCache/>
            </c:numRef>
          </c:xVal>
          <c:yVal>
            <c:numRef>
              <c:f>'C13 OC'!$AD$5:$AD$79</c:f>
              <c:numCache/>
            </c:numRef>
          </c:yVal>
          <c:smooth val="0"/>
        </c:ser>
        <c:ser>
          <c:idx val="6"/>
          <c:order val="4"/>
          <c:tx>
            <c:strRef>
              <c:f>'C13 OC'!$AE$4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OC'!$Z$5:$Z$79</c:f>
              <c:numCache/>
            </c:numRef>
          </c:xVal>
          <c:yVal>
            <c:numRef>
              <c:f>'C13 OC'!$AE$5:$AE$79</c:f>
              <c:numCache/>
            </c:numRef>
          </c:yVal>
          <c:smooth val="0"/>
        </c:ser>
        <c:ser>
          <c:idx val="4"/>
          <c:order val="5"/>
          <c:tx>
            <c:strRef>
              <c:f>'C13 OC'!$AF$4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OC'!$AF$5:$AF$79</c:f>
              <c:numCache/>
            </c:numRef>
          </c:yVal>
          <c:smooth val="0"/>
        </c:ser>
        <c:ser>
          <c:idx val="5"/>
          <c:order val="6"/>
          <c:tx>
            <c:strRef>
              <c:f>'C13 OC'!$AG$4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OC'!$AG$5:$AG$79</c:f>
              <c:numCache/>
            </c:numRef>
          </c:yVal>
          <c:smooth val="0"/>
        </c:ser>
        <c:ser>
          <c:idx val="7"/>
          <c:order val="7"/>
          <c:tx>
            <c:strRef>
              <c:f>'C13 OC'!$AH$4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OC'!$AH$5:$AH$79</c:f>
              <c:numCache/>
            </c:numRef>
          </c:yVal>
          <c:smooth val="0"/>
        </c:ser>
        <c:ser>
          <c:idx val="8"/>
          <c:order val="8"/>
          <c:tx>
            <c:strRef>
              <c:f>'C13 OC'!$AI$4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OC'!$AI$5:$AI$79</c:f>
              <c:numCache/>
            </c:numRef>
          </c:yVal>
          <c:smooth val="0"/>
        </c:ser>
        <c:ser>
          <c:idx val="11"/>
          <c:order val="9"/>
          <c:tx>
            <c:strRef>
              <c:f>'C13 OC'!$AJ$4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OC'!$AJ$5:$AJ$79</c:f>
              <c:numCache/>
            </c:numRef>
          </c:yVal>
          <c:smooth val="0"/>
        </c:ser>
        <c:ser>
          <c:idx val="12"/>
          <c:order val="10"/>
          <c:tx>
            <c:strRef>
              <c:f>'C13 OC'!$AK$4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OC'!$AK$5:$AK$79</c:f>
              <c:numCache/>
            </c:numRef>
          </c:yVal>
          <c:smooth val="0"/>
        </c:ser>
        <c:ser>
          <c:idx val="16"/>
          <c:order val="11"/>
          <c:tx>
            <c:strRef>
              <c:f>'C13 OC'!$AL$4</c:f>
              <c:strCache>
                <c:ptCount val="1"/>
                <c:pt idx="0">
                  <c:v>LTMSv2 Zi Limit = 2.00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OC'!$Z$5:$Z$79</c:f>
              <c:numCache/>
            </c:numRef>
          </c:xVal>
          <c:yVal>
            <c:numRef>
              <c:f>'C13 OC'!$AL$5:$AL$79</c:f>
              <c:numCache/>
            </c:numRef>
          </c:yVal>
          <c:smooth val="0"/>
        </c:ser>
        <c:ser>
          <c:idx val="19"/>
          <c:order val="12"/>
          <c:tx>
            <c:strRef>
              <c:f>'C13 OC'!$AM$4</c:f>
              <c:strCache>
                <c:ptCount val="1"/>
                <c:pt idx="0">
                  <c:v>LTMSv2 Zi Limit = -1.50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OC'!$AM$5:$AM$79</c:f>
              <c:numCache/>
            </c:numRef>
          </c:yVal>
          <c:smooth val="0"/>
        </c:ser>
        <c:axId val="16180606"/>
        <c:axId val="11407727"/>
      </c:scatterChart>
      <c:valAx>
        <c:axId val="16180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11407727"/>
        <c:crosses val="autoZero"/>
        <c:crossBetween val="midCat"/>
        <c:dispUnits/>
      </c:valAx>
      <c:valAx>
        <c:axId val="1140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1806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OC'!$H$23:$H$26</c:f>
              <c:numCache>
                <c:ptCount val="4"/>
                <c:pt idx="0">
                  <c:v>0.2287</c:v>
                </c:pt>
                <c:pt idx="1">
                  <c:v>0.2226</c:v>
                </c:pt>
                <c:pt idx="2">
                  <c:v>-0.6889</c:v>
                </c:pt>
                <c:pt idx="3">
                  <c:v>0.0627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OC'!$J$23:$J$26</c:f>
              <c:numCache>
                <c:ptCount val="4"/>
                <c:pt idx="0">
                  <c:v>-0.017619999999999997</c:v>
                </c:pt>
                <c:pt idx="1">
                  <c:v>0.030424000000000007</c:v>
                </c:pt>
                <c:pt idx="2">
                  <c:v>-0.11344079999999998</c:v>
                </c:pt>
                <c:pt idx="3">
                  <c:v>-0.07821264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OC'!$K$23:$K$26</c:f>
              <c:numCache>
                <c:ptCount val="4"/>
                <c:pt idx="0">
                  <c:v>0.30789999999999995</c:v>
                </c:pt>
                <c:pt idx="1">
                  <c:v>0.24022</c:v>
                </c:pt>
                <c:pt idx="2">
                  <c:v>-0.719324</c:v>
                </c:pt>
                <c:pt idx="3">
                  <c:v>0.1761408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OC'!$U$23:$U$26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OC'!$V$23:$V$26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OC'!$W$23:$W$26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OC'!$X$23:$X$26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2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TGC'!$H$23:$H$26</c:f>
              <c:numCache>
                <c:ptCount val="4"/>
                <c:pt idx="0">
                  <c:v>1.1131</c:v>
                </c:pt>
                <c:pt idx="1">
                  <c:v>-0.4439</c:v>
                </c:pt>
                <c:pt idx="2">
                  <c:v>0.3804</c:v>
                </c:pt>
                <c:pt idx="3">
                  <c:v>1.0485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TGC'!$J$23:$J$26</c:f>
              <c:numCache>
                <c:ptCount val="4"/>
                <c:pt idx="0">
                  <c:v>0.5025133333333334</c:v>
                </c:pt>
                <c:pt idx="1">
                  <c:v>0.3132306666666667</c:v>
                </c:pt>
                <c:pt idx="2">
                  <c:v>0.32666453333333334</c:v>
                </c:pt>
                <c:pt idx="3">
                  <c:v>0.4710316266666667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TGC'!$K$23:$K$26</c:f>
              <c:numCache>
                <c:ptCount val="4"/>
                <c:pt idx="0">
                  <c:v>0.7632333333333332</c:v>
                </c:pt>
                <c:pt idx="1">
                  <c:v>-0.9464133333333333</c:v>
                </c:pt>
                <c:pt idx="2">
                  <c:v>0.0671693333333333</c:v>
                </c:pt>
                <c:pt idx="3">
                  <c:v>0.7218354666666666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TGC'!$U$23:$U$26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TGC'!$V$23:$V$26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TGC'!$W$23:$W$26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TGC'!$X$23:$X$26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9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TLC'!$H$23:$H$26</c:f>
              <c:numCache>
                <c:ptCount val="4"/>
                <c:pt idx="0">
                  <c:v>0.5238</c:v>
                </c:pt>
                <c:pt idx="1">
                  <c:v>1.7236</c:v>
                </c:pt>
                <c:pt idx="2">
                  <c:v>1.1418</c:v>
                </c:pt>
                <c:pt idx="3">
                  <c:v>1.7141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TLC'!$J$23:$J$26</c:f>
              <c:numCache>
                <c:ptCount val="4"/>
                <c:pt idx="0">
                  <c:v>1.0085466666666667</c:v>
                </c:pt>
                <c:pt idx="1">
                  <c:v>1.1515573333333333</c:v>
                </c:pt>
                <c:pt idx="2">
                  <c:v>1.1496058666666666</c:v>
                </c:pt>
                <c:pt idx="3">
                  <c:v>1.2625046933333333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TLC'!$K$23:$K$26</c:f>
              <c:numCache>
                <c:ptCount val="4"/>
                <c:pt idx="0">
                  <c:v>-0.6059333333333332</c:v>
                </c:pt>
                <c:pt idx="1">
                  <c:v>0.7150533333333333</c:v>
                </c:pt>
                <c:pt idx="2">
                  <c:v>-0.009757333333333396</c:v>
                </c:pt>
                <c:pt idx="3">
                  <c:v>0.5644941333333333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TLC'!$U$23:$U$26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TLC'!$V$23:$V$26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TLC'!$W$23:$W$26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TLC'!$X$23:$X$26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23099116"/>
        <c:axId val="6565453"/>
      </c:lineChart>
      <c:catAx>
        <c:axId val="2309911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5453"/>
        <c:crosses val="autoZero"/>
        <c:auto val="1"/>
        <c:lblOffset val="100"/>
        <c:noMultiLvlLbl val="0"/>
      </c:catAx>
      <c:valAx>
        <c:axId val="656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99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R2TC'!$H$23:$H$26</c:f>
              <c:numCache>
                <c:ptCount val="4"/>
                <c:pt idx="0">
                  <c:v>0.6943</c:v>
                </c:pt>
                <c:pt idx="1">
                  <c:v>-0.7305</c:v>
                </c:pt>
                <c:pt idx="2">
                  <c:v>0.3171</c:v>
                </c:pt>
                <c:pt idx="3">
                  <c:v>0.335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R2TC'!$J$23:$J$26</c:f>
              <c:numCache>
                <c:ptCount val="4"/>
                <c:pt idx="0">
                  <c:v>0.21376666666666666</c:v>
                </c:pt>
                <c:pt idx="1">
                  <c:v>0.024913333333333343</c:v>
                </c:pt>
                <c:pt idx="2">
                  <c:v>0.08335066666666668</c:v>
                </c:pt>
                <c:pt idx="3">
                  <c:v>0.13368053333333335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R2TC'!$K$23:$K$26</c:f>
              <c:numCache>
                <c:ptCount val="4"/>
                <c:pt idx="0">
                  <c:v>0.6006666666666667</c:v>
                </c:pt>
                <c:pt idx="1">
                  <c:v>-0.9442666666666667</c:v>
                </c:pt>
                <c:pt idx="2">
                  <c:v>0.29218666666666665</c:v>
                </c:pt>
                <c:pt idx="3">
                  <c:v>0.25164933333333334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R2TC'!$U$23:$U$26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R2TC'!$V$23:$V$26</c:f>
              <c:numCache>
                <c:ptCount val="4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R2TC'!$W$23:$W$26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R2TC'!$X$23:$X$26</c:f>
              <c:numCache>
                <c:ptCount val="4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</c:numCache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39655"/>
        <c:crosses val="autoZero"/>
        <c:auto val="1"/>
        <c:lblOffset val="100"/>
        <c:noMultiLvlLbl val="0"/>
      </c:catAx>
      <c:valAx>
        <c:axId val="62039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89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OC'!$H$29:$H$32</c:f>
              <c:numCache>
                <c:ptCount val="4"/>
                <c:pt idx="0">
                  <c:v>0.8658</c:v>
                </c:pt>
                <c:pt idx="1">
                  <c:v>-0.0089</c:v>
                </c:pt>
                <c:pt idx="2">
                  <c:v>-0.4582</c:v>
                </c:pt>
                <c:pt idx="3">
                  <c:v>0.2738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OC'!$J$29:$J$32</c:f>
              <c:numCache>
                <c:ptCount val="4"/>
                <c:pt idx="0">
                  <c:v>0.27948</c:v>
                </c:pt>
                <c:pt idx="1">
                  <c:v>0.221804</c:v>
                </c:pt>
                <c:pt idx="2">
                  <c:v>0.08580320000000002</c:v>
                </c:pt>
                <c:pt idx="3">
                  <c:v>0.12340256000000002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OC'!$K$29:$K$32</c:f>
              <c:numCache>
                <c:ptCount val="4"/>
                <c:pt idx="0">
                  <c:v>0.7329</c:v>
                </c:pt>
                <c:pt idx="1">
                  <c:v>-0.28838</c:v>
                </c:pt>
                <c:pt idx="2">
                  <c:v>-0.680004</c:v>
                </c:pt>
                <c:pt idx="3">
                  <c:v>0.18799679999999996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OC'!$U$29:$U$32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OC'!$V$29:$V$32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OC'!$W$29:$W$32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OC'!$X$29:$X$32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5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TGC'!$H$29:$H$32</c:f>
              <c:numCache>
                <c:ptCount val="4"/>
                <c:pt idx="0">
                  <c:v>-0.3004</c:v>
                </c:pt>
                <c:pt idx="1">
                  <c:v>-0.0633</c:v>
                </c:pt>
                <c:pt idx="2">
                  <c:v>-1.1335</c:v>
                </c:pt>
                <c:pt idx="3">
                  <c:v>0.5445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TGC'!$J$29:$J$32</c:f>
              <c:numCache>
                <c:ptCount val="4"/>
                <c:pt idx="0">
                  <c:v>-0.4593333333333333</c:v>
                </c:pt>
                <c:pt idx="1">
                  <c:v>-0.38012666666666667</c:v>
                </c:pt>
                <c:pt idx="2">
                  <c:v>-0.5308013333333333</c:v>
                </c:pt>
                <c:pt idx="3">
                  <c:v>-0.3157410666666667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TGC'!$K$29:$K$32</c:f>
              <c:numCache>
                <c:ptCount val="4"/>
                <c:pt idx="0">
                  <c:v>0.1986666666666666</c:v>
                </c:pt>
                <c:pt idx="1">
                  <c:v>0.39603333333333335</c:v>
                </c:pt>
                <c:pt idx="2">
                  <c:v>-0.7533733333333332</c:v>
                </c:pt>
                <c:pt idx="3">
                  <c:v>1.0753013333333334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TGC'!$U$29:$U$32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TGC'!$V$29:$V$32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TGC'!$W$29:$W$32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TGC'!$X$29:$X$32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43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TLC'!$H$29:$H$32</c:f>
              <c:numCache>
                <c:ptCount val="4"/>
                <c:pt idx="0">
                  <c:v>-1.1667</c:v>
                </c:pt>
                <c:pt idx="1">
                  <c:v>0.3149</c:v>
                </c:pt>
                <c:pt idx="2">
                  <c:v>-0.7199</c:v>
                </c:pt>
                <c:pt idx="3">
                  <c:v>-0.108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TLC'!$J$29:$J$32</c:f>
              <c:numCache>
                <c:ptCount val="4"/>
                <c:pt idx="0">
                  <c:v>-0.65246</c:v>
                </c:pt>
                <c:pt idx="1">
                  <c:v>-0.45898800000000006</c:v>
                </c:pt>
                <c:pt idx="2">
                  <c:v>-0.5111704000000001</c:v>
                </c:pt>
                <c:pt idx="3">
                  <c:v>-0.43053632000000014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TLC'!$K$29:$K$32</c:f>
              <c:numCache>
                <c:ptCount val="4"/>
                <c:pt idx="0">
                  <c:v>-0.6428</c:v>
                </c:pt>
                <c:pt idx="1">
                  <c:v>0.96736</c:v>
                </c:pt>
                <c:pt idx="2">
                  <c:v>-0.2609119999999999</c:v>
                </c:pt>
                <c:pt idx="3">
                  <c:v>0.40317040000000015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TLC'!$U$29:$U$32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TLC'!$V$29:$V$32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TLC'!$W$29:$W$32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TLC'!$X$29:$X$32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7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R2TC'!$H$29:$H$32</c:f>
              <c:numCache>
                <c:ptCount val="4"/>
                <c:pt idx="0">
                  <c:v>0.4521</c:v>
                </c:pt>
                <c:pt idx="1">
                  <c:v>-0.0461</c:v>
                </c:pt>
                <c:pt idx="2">
                  <c:v>0.8033</c:v>
                </c:pt>
                <c:pt idx="3">
                  <c:v>0.7349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R2TC'!$J$29:$J$32</c:f>
              <c:numCache>
                <c:ptCount val="4"/>
                <c:pt idx="0">
                  <c:v>0.41290000000000004</c:v>
                </c:pt>
                <c:pt idx="1">
                  <c:v>0.32110000000000005</c:v>
                </c:pt>
                <c:pt idx="2">
                  <c:v>0.4175400000000001</c:v>
                </c:pt>
                <c:pt idx="3">
                  <c:v>0.4810120000000001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R2TC'!$K$29:$K$32</c:f>
              <c:numCache>
                <c:ptCount val="4"/>
                <c:pt idx="0">
                  <c:v>0.04899999999999999</c:v>
                </c:pt>
                <c:pt idx="1">
                  <c:v>-0.4590000000000001</c:v>
                </c:pt>
                <c:pt idx="2">
                  <c:v>0.48219999999999996</c:v>
                </c:pt>
                <c:pt idx="3">
                  <c:v>0.3173599999999999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R2TC'!$U$29:$U$32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R2TC'!$V$29:$V$32</c:f>
              <c:numCache>
                <c:ptCount val="4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R2TC'!$W$29:$W$32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R2TC'!$X$29:$X$32</c:f>
              <c:numCache>
                <c:ptCount val="4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1151"/>
        <c:crosses val="autoZero"/>
        <c:auto val="1"/>
        <c:lblOffset val="100"/>
        <c:noMultiLvlLbl val="0"/>
      </c:catAx>
      <c:valAx>
        <c:axId val="3977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8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OC'!$H$35:$H$40</c:f>
              <c:numCache>
                <c:ptCount val="6"/>
                <c:pt idx="0">
                  <c:v>1.9827</c:v>
                </c:pt>
                <c:pt idx="1">
                  <c:v>1.1487</c:v>
                </c:pt>
                <c:pt idx="2">
                  <c:v>2.2555</c:v>
                </c:pt>
                <c:pt idx="3">
                  <c:v>0.7071</c:v>
                </c:pt>
                <c:pt idx="4">
                  <c:v>-0.3146</c:v>
                </c:pt>
                <c:pt idx="5">
                  <c:v>0.952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OC'!$J$35:$J$40</c:f>
              <c:numCache>
                <c:ptCount val="6"/>
                <c:pt idx="0">
                  <c:v>1.8330466666666672</c:v>
                </c:pt>
                <c:pt idx="1">
                  <c:v>1.6961773333333339</c:v>
                </c:pt>
                <c:pt idx="2">
                  <c:v>1.8080418666666673</c:v>
                </c:pt>
                <c:pt idx="3">
                  <c:v>1.5878534933333341</c:v>
                </c:pt>
                <c:pt idx="4">
                  <c:v>1.2073627946666674</c:v>
                </c:pt>
                <c:pt idx="5">
                  <c:v>1.156290235733334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OC'!$K$35:$K$40</c:f>
              <c:numCache>
                <c:ptCount val="6"/>
                <c:pt idx="0">
                  <c:v>0.18706666666666627</c:v>
                </c:pt>
                <c:pt idx="1">
                  <c:v>-0.6843466666666671</c:v>
                </c:pt>
                <c:pt idx="2">
                  <c:v>0.5593226666666662</c:v>
                </c:pt>
                <c:pt idx="3">
                  <c:v>-1.1009418666666675</c:v>
                </c:pt>
                <c:pt idx="4">
                  <c:v>-1.9024534933333341</c:v>
                </c:pt>
                <c:pt idx="5">
                  <c:v>-0.25536279466666745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OC'!$U$35:$U$40</c:f>
              <c:numCache>
                <c:ptCount val="6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OC'!$V$35:$V$40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OC'!$W$35:$W$40</c:f>
              <c:numCache>
                <c:ptCount val="6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OC'!$X$35:$X$40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769"/>
        <c:crosses val="autoZero"/>
        <c:auto val="1"/>
        <c:lblOffset val="100"/>
        <c:noMultiLvlLbl val="0"/>
      </c:catAx>
      <c:valAx>
        <c:axId val="23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6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TGC'!$H$35:$H$40</c:f>
              <c:numCache>
                <c:ptCount val="6"/>
                <c:pt idx="0">
                  <c:v>0.2519</c:v>
                </c:pt>
                <c:pt idx="1">
                  <c:v>0.1402</c:v>
                </c:pt>
                <c:pt idx="2">
                  <c:v>-0.4178</c:v>
                </c:pt>
                <c:pt idx="3">
                  <c:v>-0.7089</c:v>
                </c:pt>
                <c:pt idx="4">
                  <c:v>0.9084</c:v>
                </c:pt>
                <c:pt idx="5">
                  <c:v>1.8186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TGC'!$J$35:$J$40</c:f>
              <c:numCache>
                <c:ptCount val="6"/>
                <c:pt idx="0">
                  <c:v>0.04352666666666667</c:v>
                </c:pt>
                <c:pt idx="1">
                  <c:v>0.06286133333333334</c:v>
                </c:pt>
                <c:pt idx="2">
                  <c:v>-0.033270933333333336</c:v>
                </c:pt>
                <c:pt idx="3">
                  <c:v>-0.16839674666666665</c:v>
                </c:pt>
                <c:pt idx="4">
                  <c:v>0.046962602666666686</c:v>
                </c:pt>
                <c:pt idx="5">
                  <c:v>0.4012900821333334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TGC'!$K$35:$K$40</c:f>
              <c:numCache>
                <c:ptCount val="6"/>
                <c:pt idx="0">
                  <c:v>0.2604666666666667</c:v>
                </c:pt>
                <c:pt idx="1">
                  <c:v>0.09667333333333332</c:v>
                </c:pt>
                <c:pt idx="2">
                  <c:v>-0.48066133333333333</c:v>
                </c:pt>
                <c:pt idx="3">
                  <c:v>-0.6756290666666667</c:v>
                </c:pt>
                <c:pt idx="4">
                  <c:v>1.0767967466666666</c:v>
                </c:pt>
                <c:pt idx="5">
                  <c:v>1.7716373973333333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TGC'!$U$35:$U$40</c:f>
              <c:numCache>
                <c:ptCount val="6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TGC'!$V$35:$V$40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TGC'!$W$35:$W$40</c:f>
              <c:numCache>
                <c:ptCount val="6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TGC'!$X$35:$X$40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59299"/>
        <c:crosses val="autoZero"/>
        <c:auto val="1"/>
        <c:lblOffset val="100"/>
        <c:noMultiLvlLbl val="0"/>
      </c:catAx>
      <c:valAx>
        <c:axId val="19259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9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Top Groove Carbon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TGC'!$AA$4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TGC'!$Z$5:$Z$79</c:f>
              <c:numCache/>
            </c:numRef>
          </c:xVal>
          <c:yVal>
            <c:numRef>
              <c:f>'C13 TGC'!$AA$5:$AA$79</c:f>
              <c:numCache/>
            </c:numRef>
          </c:yVal>
          <c:smooth val="0"/>
        </c:ser>
        <c:ser>
          <c:idx val="1"/>
          <c:order val="1"/>
          <c:tx>
            <c:strRef>
              <c:f>'C13 TGC'!$AB$4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TGC'!$Z$5:$Z$79</c:f>
              <c:numCache/>
            </c:numRef>
          </c:xVal>
          <c:yVal>
            <c:numRef>
              <c:f>'C13 TGC'!$AB$5:$AB$79</c:f>
              <c:numCache/>
            </c:numRef>
          </c:yVal>
          <c:smooth val="0"/>
        </c:ser>
        <c:ser>
          <c:idx val="2"/>
          <c:order val="2"/>
          <c:tx>
            <c:strRef>
              <c:f>'C13 TGC'!$AC$4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TGC'!$Z$5:$Z$79</c:f>
              <c:numCache/>
            </c:numRef>
          </c:xVal>
          <c:yVal>
            <c:numRef>
              <c:f>'C13 TGC'!$AC$5:$AC$79</c:f>
              <c:numCache/>
            </c:numRef>
          </c:yVal>
          <c:smooth val="0"/>
        </c:ser>
        <c:ser>
          <c:idx val="3"/>
          <c:order val="3"/>
          <c:tx>
            <c:strRef>
              <c:f>'C13 TGC'!$AD$4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TGC'!$Z$5:$Z$79</c:f>
              <c:numCache/>
            </c:numRef>
          </c:xVal>
          <c:yVal>
            <c:numRef>
              <c:f>'C13 TGC'!$AD$5:$AD$79</c:f>
              <c:numCache/>
            </c:numRef>
          </c:yVal>
          <c:smooth val="0"/>
        </c:ser>
        <c:ser>
          <c:idx val="6"/>
          <c:order val="4"/>
          <c:tx>
            <c:strRef>
              <c:f>'C13 TGC'!$AE$4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TGC'!$Z$5:$Z$79</c:f>
              <c:numCache/>
            </c:numRef>
          </c:xVal>
          <c:yVal>
            <c:numRef>
              <c:f>'C13 TGC'!$AE$5:$AE$79</c:f>
              <c:numCache/>
            </c:numRef>
          </c:yVal>
          <c:smooth val="0"/>
        </c:ser>
        <c:ser>
          <c:idx val="4"/>
          <c:order val="5"/>
          <c:tx>
            <c:strRef>
              <c:f>'C13 TGC'!$AF$4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TGC'!$AF$5:$AF$79</c:f>
              <c:numCache/>
            </c:numRef>
          </c:yVal>
          <c:smooth val="0"/>
        </c:ser>
        <c:ser>
          <c:idx val="5"/>
          <c:order val="6"/>
          <c:tx>
            <c:strRef>
              <c:f>'C13 TGC'!$AG$4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TGC'!$AG$5:$AG$79</c:f>
              <c:numCache/>
            </c:numRef>
          </c:yVal>
          <c:smooth val="0"/>
        </c:ser>
        <c:ser>
          <c:idx val="7"/>
          <c:order val="7"/>
          <c:tx>
            <c:strRef>
              <c:f>'C13 TGC'!$AH$4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TGC'!$AH$5:$AH$79</c:f>
              <c:numCache/>
            </c:numRef>
          </c:yVal>
          <c:smooth val="0"/>
        </c:ser>
        <c:ser>
          <c:idx val="8"/>
          <c:order val="8"/>
          <c:tx>
            <c:strRef>
              <c:f>'C13 TGC'!$AI$4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TGC'!$AI$5:$AI$79</c:f>
              <c:numCache/>
            </c:numRef>
          </c:yVal>
          <c:smooth val="0"/>
        </c:ser>
        <c:ser>
          <c:idx val="11"/>
          <c:order val="9"/>
          <c:tx>
            <c:strRef>
              <c:f>'C13 TGC'!$AJ$4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TGC'!$AJ$5:$AJ$79</c:f>
              <c:numCache/>
            </c:numRef>
          </c:yVal>
          <c:smooth val="0"/>
        </c:ser>
        <c:ser>
          <c:idx val="12"/>
          <c:order val="10"/>
          <c:tx>
            <c:strRef>
              <c:f>'C13 TGC'!$AK$4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TGC'!$AK$5:$AK$79</c:f>
              <c:numCache/>
            </c:numRef>
          </c:yVal>
          <c:smooth val="0"/>
        </c:ser>
        <c:ser>
          <c:idx val="16"/>
          <c:order val="11"/>
          <c:tx>
            <c:strRef>
              <c:f>'C13 TGC'!$AL$4</c:f>
              <c:strCache>
                <c:ptCount val="1"/>
                <c:pt idx="0">
                  <c:v>LTMSv2 Zi Limit = 1.50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TGC'!$Z$5:$Z$79</c:f>
              <c:numCache/>
            </c:numRef>
          </c:xVal>
          <c:yVal>
            <c:numRef>
              <c:f>'C13 TGC'!$AL$5:$AL$79</c:f>
              <c:numCache/>
            </c:numRef>
          </c:yVal>
          <c:smooth val="0"/>
        </c:ser>
        <c:ser>
          <c:idx val="19"/>
          <c:order val="12"/>
          <c:tx>
            <c:strRef>
              <c:f>'C13 TGC'!$AM$4</c:f>
              <c:strCache>
                <c:ptCount val="1"/>
                <c:pt idx="0">
                  <c:v>LTMSv2 Zi Limit = -2.00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TGC'!$AM$5:$AM$79</c:f>
              <c:numCache/>
            </c:numRef>
          </c:yVal>
          <c:smooth val="0"/>
        </c:ser>
        <c:axId val="35560680"/>
        <c:axId val="51610665"/>
      </c:scatterChart>
      <c:val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51610665"/>
        <c:crosses val="autoZero"/>
        <c:crossBetween val="midCat"/>
        <c:dispUnits/>
      </c:valAx>
      <c:valAx>
        <c:axId val="5161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560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TLC'!$H$35:$H$40</c:f>
              <c:numCache>
                <c:ptCount val="6"/>
                <c:pt idx="0">
                  <c:v>0.7279</c:v>
                </c:pt>
                <c:pt idx="1">
                  <c:v>-0.1588</c:v>
                </c:pt>
                <c:pt idx="2">
                  <c:v>0.3913</c:v>
                </c:pt>
                <c:pt idx="3">
                  <c:v>0.7143</c:v>
                </c:pt>
                <c:pt idx="4">
                  <c:v>-0.0922</c:v>
                </c:pt>
                <c:pt idx="5">
                  <c:v>0.3181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TLC'!$J$35:$J$40</c:f>
              <c:numCache>
                <c:ptCount val="6"/>
                <c:pt idx="0">
                  <c:v>0.40168666666666664</c:v>
                </c:pt>
                <c:pt idx="1">
                  <c:v>0.2895893333333333</c:v>
                </c:pt>
                <c:pt idx="2">
                  <c:v>0.30993146666666666</c:v>
                </c:pt>
                <c:pt idx="3">
                  <c:v>0.3908051733333333</c:v>
                </c:pt>
                <c:pt idx="4">
                  <c:v>0.29420413866666667</c:v>
                </c:pt>
                <c:pt idx="5">
                  <c:v>0.29898331093333336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TLC'!$K$35:$K$40</c:f>
              <c:numCache>
                <c:ptCount val="6"/>
                <c:pt idx="0">
                  <c:v>0.40776666666666667</c:v>
                </c:pt>
                <c:pt idx="1">
                  <c:v>-0.5604866666666666</c:v>
                </c:pt>
                <c:pt idx="2">
                  <c:v>0.10171066666666667</c:v>
                </c:pt>
                <c:pt idx="3">
                  <c:v>0.4043685333333334</c:v>
                </c:pt>
                <c:pt idx="4">
                  <c:v>-0.4830051733333333</c:v>
                </c:pt>
                <c:pt idx="5">
                  <c:v>0.023895861333333324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TLC'!$U$35:$U$40</c:f>
              <c:numCache>
                <c:ptCount val="6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TLC'!$V$35:$V$40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TLC'!$W$35:$W$40</c:f>
              <c:numCache>
                <c:ptCount val="6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TLC'!$X$35:$X$40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99357"/>
        <c:crosses val="autoZero"/>
        <c:auto val="1"/>
        <c:lblOffset val="100"/>
        <c:noMultiLvlLbl val="0"/>
      </c:catAx>
      <c:valAx>
        <c:axId val="16499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5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R2TC'!$H$35:$H$40</c:f>
              <c:numCache>
                <c:ptCount val="6"/>
                <c:pt idx="0">
                  <c:v>-0.3824</c:v>
                </c:pt>
                <c:pt idx="1">
                  <c:v>-1.0207</c:v>
                </c:pt>
                <c:pt idx="2">
                  <c:v>-1.7178</c:v>
                </c:pt>
                <c:pt idx="3">
                  <c:v>-0.7072</c:v>
                </c:pt>
                <c:pt idx="4">
                  <c:v>1.3245</c:v>
                </c:pt>
                <c:pt idx="5">
                  <c:v>0.6324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R2TC'!$J$35:$J$40</c:f>
              <c:numCache>
                <c:ptCount val="6"/>
                <c:pt idx="0">
                  <c:v>-0.9087200000000001</c:v>
                </c:pt>
                <c:pt idx="1">
                  <c:v>-0.931116</c:v>
                </c:pt>
                <c:pt idx="2">
                  <c:v>-1.0884528000000002</c:v>
                </c:pt>
                <c:pt idx="3">
                  <c:v>-1.0122022400000001</c:v>
                </c:pt>
                <c:pt idx="4">
                  <c:v>-0.5448617920000002</c:v>
                </c:pt>
                <c:pt idx="5">
                  <c:v>-0.30940943360000017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R2TC'!$K$35:$K$40</c:f>
              <c:numCache>
                <c:ptCount val="6"/>
                <c:pt idx="0">
                  <c:v>0.6578999999999999</c:v>
                </c:pt>
                <c:pt idx="1">
                  <c:v>-0.11197999999999986</c:v>
                </c:pt>
                <c:pt idx="2">
                  <c:v>-0.7866839999999999</c:v>
                </c:pt>
                <c:pt idx="3">
                  <c:v>0.38125280000000017</c:v>
                </c:pt>
                <c:pt idx="4">
                  <c:v>2.33670224</c:v>
                </c:pt>
                <c:pt idx="5">
                  <c:v>1.1772617920000001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R2TC'!$U$35:$U$40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R2TC'!$V$35:$V$40</c:f>
              <c:numCache>
                <c:ptCount val="6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  <c:pt idx="4">
                  <c:v>2.452</c:v>
                </c:pt>
                <c:pt idx="5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R2TC'!$W$35:$W$40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R2TC'!$X$35:$X$40</c:f>
              <c:numCache>
                <c:ptCount val="6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  <c:pt idx="4">
                  <c:v>-2.452</c:v>
                </c:pt>
                <c:pt idx="5">
                  <c:v>-2.452</c:v>
                </c:pt>
              </c:numCache>
            </c:numRef>
          </c:val>
          <c:smooth val="0"/>
        </c:ser>
        <c:marker val="1"/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79511"/>
        <c:crosses val="autoZero"/>
        <c:auto val="1"/>
        <c:lblOffset val="100"/>
        <c:noMultiLvlLbl val="0"/>
      </c:catAx>
      <c:valAx>
        <c:axId val="61379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6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OC'!$H$43:$H$55</c:f>
              <c:numCache>
                <c:ptCount val="13"/>
                <c:pt idx="0">
                  <c:v>-0.4151</c:v>
                </c:pt>
                <c:pt idx="1">
                  <c:v>-0.5331</c:v>
                </c:pt>
                <c:pt idx="2">
                  <c:v>1.147</c:v>
                </c:pt>
                <c:pt idx="3">
                  <c:v>0.5338</c:v>
                </c:pt>
                <c:pt idx="4">
                  <c:v>-0.7071</c:v>
                </c:pt>
                <c:pt idx="5">
                  <c:v>0.6198</c:v>
                </c:pt>
                <c:pt idx="6">
                  <c:v>0.1266</c:v>
                </c:pt>
                <c:pt idx="7">
                  <c:v>-0.9666</c:v>
                </c:pt>
                <c:pt idx="8">
                  <c:v>-1.3168</c:v>
                </c:pt>
                <c:pt idx="9">
                  <c:v>-1.3746</c:v>
                </c:pt>
                <c:pt idx="10">
                  <c:v>0.032</c:v>
                </c:pt>
                <c:pt idx="11">
                  <c:v>2.3545</c:v>
                </c:pt>
                <c:pt idx="12">
                  <c:v>0.7806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OC'!$J$43:$J$55</c:f>
              <c:numCache>
                <c:ptCount val="13"/>
                <c:pt idx="0">
                  <c:v>-0.03000666666666668</c:v>
                </c:pt>
                <c:pt idx="1">
                  <c:v>-0.13062533333333334</c:v>
                </c:pt>
                <c:pt idx="2">
                  <c:v>0.12489973333333335</c:v>
                </c:pt>
                <c:pt idx="3">
                  <c:v>0.2066797866666667</c:v>
                </c:pt>
                <c:pt idx="4">
                  <c:v>0.02392382933333337</c:v>
                </c:pt>
                <c:pt idx="5">
                  <c:v>0.1430990634666667</c:v>
                </c:pt>
                <c:pt idx="6">
                  <c:v>0.13979925077333338</c:v>
                </c:pt>
                <c:pt idx="7">
                  <c:v>-0.08148059938133331</c:v>
                </c:pt>
                <c:pt idx="8">
                  <c:v>-0.32854447950506666</c:v>
                </c:pt>
                <c:pt idx="9">
                  <c:v>-0.5377555836040533</c:v>
                </c:pt>
                <c:pt idx="10">
                  <c:v>-0.42380446688324264</c:v>
                </c:pt>
                <c:pt idx="11">
                  <c:v>0.13185642649340584</c:v>
                </c:pt>
                <c:pt idx="12">
                  <c:v>0.26160514119472467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OC'!$K$43:$K$55</c:f>
              <c:numCache>
                <c:ptCount val="13"/>
                <c:pt idx="0">
                  <c:v>-0.48136666666666666</c:v>
                </c:pt>
                <c:pt idx="1">
                  <c:v>-0.5030933333333334</c:v>
                </c:pt>
                <c:pt idx="2">
                  <c:v>1.2776253333333334</c:v>
                </c:pt>
                <c:pt idx="3">
                  <c:v>0.4089002666666667</c:v>
                </c:pt>
                <c:pt idx="4">
                  <c:v>-0.9137797866666666</c:v>
                </c:pt>
                <c:pt idx="5">
                  <c:v>0.5958761706666666</c:v>
                </c:pt>
                <c:pt idx="6">
                  <c:v>-0.016499063466666714</c:v>
                </c:pt>
                <c:pt idx="7">
                  <c:v>-1.1063992507733333</c:v>
                </c:pt>
                <c:pt idx="8">
                  <c:v>-1.2353194006186667</c:v>
                </c:pt>
                <c:pt idx="9">
                  <c:v>-1.0460555204949333</c:v>
                </c:pt>
                <c:pt idx="10">
                  <c:v>0.5697555836040533</c:v>
                </c:pt>
                <c:pt idx="11">
                  <c:v>2.7783044668832426</c:v>
                </c:pt>
                <c:pt idx="12">
                  <c:v>0.6487435735065941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OC'!$U$43:$U$55</c:f>
              <c:numCache>
                <c:ptCount val="13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OC'!$V$43:$V$55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OC'!$W$43:$W$55</c:f>
              <c:numCache>
                <c:ptCount val="13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OC'!$X$43:$X$55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marker val="1"/>
        <c:axId val="15544688"/>
        <c:axId val="5684465"/>
      </c:lineChart>
      <c:catAx>
        <c:axId val="1554468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4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TGC'!$H$43:$H$55</c:f>
              <c:numCache>
                <c:ptCount val="13"/>
                <c:pt idx="0">
                  <c:v>0.8962</c:v>
                </c:pt>
                <c:pt idx="1">
                  <c:v>-0.3454</c:v>
                </c:pt>
                <c:pt idx="2">
                  <c:v>0.7547</c:v>
                </c:pt>
                <c:pt idx="3">
                  <c:v>0.4851</c:v>
                </c:pt>
                <c:pt idx="4">
                  <c:v>0.7055</c:v>
                </c:pt>
                <c:pt idx="5">
                  <c:v>0.6655</c:v>
                </c:pt>
                <c:pt idx="6">
                  <c:v>1.5349</c:v>
                </c:pt>
                <c:pt idx="7">
                  <c:v>0.0714</c:v>
                </c:pt>
                <c:pt idx="8">
                  <c:v>-0.4178</c:v>
                </c:pt>
                <c:pt idx="9">
                  <c:v>0.5256</c:v>
                </c:pt>
                <c:pt idx="10">
                  <c:v>-1.5288</c:v>
                </c:pt>
                <c:pt idx="11">
                  <c:v>0.5119</c:v>
                </c:pt>
                <c:pt idx="12">
                  <c:v>-0.7593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TGC'!$J$43:$J$55</c:f>
              <c:numCache>
                <c:ptCount val="13"/>
                <c:pt idx="0">
                  <c:v>0.5273733333333334</c:v>
                </c:pt>
                <c:pt idx="1">
                  <c:v>0.3528186666666667</c:v>
                </c:pt>
                <c:pt idx="2">
                  <c:v>0.4331949333333334</c:v>
                </c:pt>
                <c:pt idx="3">
                  <c:v>0.4435759466666668</c:v>
                </c:pt>
                <c:pt idx="4">
                  <c:v>0.49596075733333345</c:v>
                </c:pt>
                <c:pt idx="5">
                  <c:v>0.5298686058666668</c:v>
                </c:pt>
                <c:pt idx="6">
                  <c:v>0.7308748846933335</c:v>
                </c:pt>
                <c:pt idx="7">
                  <c:v>0.5989799077546668</c:v>
                </c:pt>
                <c:pt idx="8">
                  <c:v>0.39562392620373343</c:v>
                </c:pt>
                <c:pt idx="9">
                  <c:v>0.42161914096298675</c:v>
                </c:pt>
                <c:pt idx="10">
                  <c:v>0.0315353127703894</c:v>
                </c:pt>
                <c:pt idx="11">
                  <c:v>0.12760825021631153</c:v>
                </c:pt>
                <c:pt idx="12">
                  <c:v>-0.04977339982695077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TGC'!$K$43:$K$55</c:f>
              <c:numCache>
                <c:ptCount val="13"/>
                <c:pt idx="0">
                  <c:v>0.46103333333333335</c:v>
                </c:pt>
                <c:pt idx="1">
                  <c:v>-0.8727733333333334</c:v>
                </c:pt>
                <c:pt idx="2">
                  <c:v>0.4018813333333333</c:v>
                </c:pt>
                <c:pt idx="3">
                  <c:v>0.051905066666666555</c:v>
                </c:pt>
                <c:pt idx="4">
                  <c:v>0.26192405333333324</c:v>
                </c:pt>
                <c:pt idx="5">
                  <c:v>0.16953924266666653</c:v>
                </c:pt>
                <c:pt idx="6">
                  <c:v>1.005031394133333</c:v>
                </c:pt>
                <c:pt idx="7">
                  <c:v>-0.6594748846933335</c:v>
                </c:pt>
                <c:pt idx="8">
                  <c:v>-1.0167799077546669</c:v>
                </c:pt>
                <c:pt idx="9">
                  <c:v>0.12997607379626652</c:v>
                </c:pt>
                <c:pt idx="10">
                  <c:v>-1.9504191409629867</c:v>
                </c:pt>
                <c:pt idx="11">
                  <c:v>0.4803646872296106</c:v>
                </c:pt>
                <c:pt idx="12">
                  <c:v>-0.8869082502163115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TGC'!$U$43:$U$55</c:f>
              <c:numCache>
                <c:ptCount val="13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TGC'!$V$43:$V$55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TGC'!$W$43:$W$55</c:f>
              <c:numCache>
                <c:ptCount val="13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TGC'!$X$43:$X$55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60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TLC'!$H$43:$H$55</c:f>
              <c:numCache>
                <c:ptCount val="13"/>
                <c:pt idx="0">
                  <c:v>-1.0527</c:v>
                </c:pt>
                <c:pt idx="1">
                  <c:v>0.0983</c:v>
                </c:pt>
                <c:pt idx="2">
                  <c:v>-0.4219</c:v>
                </c:pt>
                <c:pt idx="3">
                  <c:v>-0.8511</c:v>
                </c:pt>
                <c:pt idx="4">
                  <c:v>-0.7143</c:v>
                </c:pt>
                <c:pt idx="5">
                  <c:v>1.0993</c:v>
                </c:pt>
                <c:pt idx="6">
                  <c:v>0.1681</c:v>
                </c:pt>
                <c:pt idx="7">
                  <c:v>-1.3386</c:v>
                </c:pt>
                <c:pt idx="8">
                  <c:v>-1.9697</c:v>
                </c:pt>
                <c:pt idx="9">
                  <c:v>-1.7997</c:v>
                </c:pt>
                <c:pt idx="10">
                  <c:v>-1.346</c:v>
                </c:pt>
                <c:pt idx="11">
                  <c:v>-0.7224</c:v>
                </c:pt>
                <c:pt idx="12">
                  <c:v>-0.379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TLC'!$J$43:$J$55</c:f>
              <c:numCache>
                <c:ptCount val="13"/>
                <c:pt idx="0">
                  <c:v>-0.5775533333333334</c:v>
                </c:pt>
                <c:pt idx="1">
                  <c:v>-0.4423826666666667</c:v>
                </c:pt>
                <c:pt idx="2">
                  <c:v>-0.4382861333333334</c:v>
                </c:pt>
                <c:pt idx="3">
                  <c:v>-0.5208489066666667</c:v>
                </c:pt>
                <c:pt idx="4">
                  <c:v>-0.5595391253333334</c:v>
                </c:pt>
                <c:pt idx="5">
                  <c:v>-0.22777130026666675</c:v>
                </c:pt>
                <c:pt idx="6">
                  <c:v>-0.1485970402133334</c:v>
                </c:pt>
                <c:pt idx="7">
                  <c:v>-0.3865976321706667</c:v>
                </c:pt>
                <c:pt idx="8">
                  <c:v>-0.7032181057365334</c:v>
                </c:pt>
                <c:pt idx="9">
                  <c:v>-0.9225144845892268</c:v>
                </c:pt>
                <c:pt idx="10">
                  <c:v>-1.0072115876713816</c:v>
                </c:pt>
                <c:pt idx="11">
                  <c:v>-0.9502492701371054</c:v>
                </c:pt>
                <c:pt idx="12">
                  <c:v>-0.8359994161096843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TLC'!$K$43:$K$55</c:f>
              <c:numCache>
                <c:ptCount val="13"/>
                <c:pt idx="0">
                  <c:v>-0.5939333333333334</c:v>
                </c:pt>
                <c:pt idx="1">
                  <c:v>0.6758533333333334</c:v>
                </c:pt>
                <c:pt idx="2">
                  <c:v>0.020482666666666705</c:v>
                </c:pt>
                <c:pt idx="3">
                  <c:v>-0.4128138666666666</c:v>
                </c:pt>
                <c:pt idx="4">
                  <c:v>-0.19345109333333332</c:v>
                </c:pt>
                <c:pt idx="5">
                  <c:v>1.6588391253333334</c:v>
                </c:pt>
                <c:pt idx="6">
                  <c:v>0.3958713002666667</c:v>
                </c:pt>
                <c:pt idx="7">
                  <c:v>-1.1900029597866666</c:v>
                </c:pt>
                <c:pt idx="8">
                  <c:v>-1.5831023678293332</c:v>
                </c:pt>
                <c:pt idx="9">
                  <c:v>-1.0964818942634666</c:v>
                </c:pt>
                <c:pt idx="10">
                  <c:v>-0.4234855154107733</c:v>
                </c:pt>
                <c:pt idx="11">
                  <c:v>0.2848115876713816</c:v>
                </c:pt>
                <c:pt idx="12">
                  <c:v>0.5712492701371054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TLC'!$U$43:$U$55</c:f>
              <c:numCache>
                <c:ptCount val="13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TLC'!$V$43:$V$55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TLC'!$W$43:$W$55</c:f>
              <c:numCache>
                <c:ptCount val="13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TLC'!$X$43:$X$55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4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R2TC'!$H$43:$H$55</c:f>
              <c:numCache>
                <c:ptCount val="13"/>
                <c:pt idx="0">
                  <c:v>-1.2613</c:v>
                </c:pt>
                <c:pt idx="1">
                  <c:v>-1.4441</c:v>
                </c:pt>
                <c:pt idx="2">
                  <c:v>-1.1201</c:v>
                </c:pt>
                <c:pt idx="3">
                  <c:v>-0.2859</c:v>
                </c:pt>
                <c:pt idx="4">
                  <c:v>0.7072</c:v>
                </c:pt>
                <c:pt idx="5">
                  <c:v>1.1116</c:v>
                </c:pt>
                <c:pt idx="6">
                  <c:v>0.971</c:v>
                </c:pt>
                <c:pt idx="7">
                  <c:v>1.2377</c:v>
                </c:pt>
                <c:pt idx="8">
                  <c:v>3.046</c:v>
                </c:pt>
                <c:pt idx="9">
                  <c:v>-1.9773</c:v>
                </c:pt>
                <c:pt idx="10">
                  <c:v>0.5511</c:v>
                </c:pt>
                <c:pt idx="11">
                  <c:v>-0.8307</c:v>
                </c:pt>
                <c:pt idx="12">
                  <c:v>0.0737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R2TC'!$J$43:$J$55</c:f>
              <c:numCache>
                <c:ptCount val="13"/>
                <c:pt idx="0">
                  <c:v>-1.2723933333333335</c:v>
                </c:pt>
                <c:pt idx="1">
                  <c:v>-1.3067346666666668</c:v>
                </c:pt>
                <c:pt idx="2">
                  <c:v>-1.2694077333333336</c:v>
                </c:pt>
                <c:pt idx="3">
                  <c:v>-1.072706186666667</c:v>
                </c:pt>
                <c:pt idx="4">
                  <c:v>-0.7167249493333336</c:v>
                </c:pt>
                <c:pt idx="5">
                  <c:v>-0.351059959466667</c:v>
                </c:pt>
                <c:pt idx="6">
                  <c:v>-0.08664796757333362</c:v>
                </c:pt>
                <c:pt idx="7">
                  <c:v>0.17822162594133312</c:v>
                </c:pt>
                <c:pt idx="8">
                  <c:v>0.7517773007530665</c:v>
                </c:pt>
                <c:pt idx="9">
                  <c:v>0.1948527609036798</c:v>
                </c:pt>
                <c:pt idx="10">
                  <c:v>0.2661022087229439</c:v>
                </c:pt>
                <c:pt idx="11">
                  <c:v>0.04674176697835511</c:v>
                </c:pt>
                <c:pt idx="12">
                  <c:v>0.05213341358268409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R2TC'!$K$43:$K$55</c:f>
              <c:numCache>
                <c:ptCount val="13"/>
                <c:pt idx="0">
                  <c:v>0.013866666666666472</c:v>
                </c:pt>
                <c:pt idx="1">
                  <c:v>-0.17170666666666645</c:v>
                </c:pt>
                <c:pt idx="2">
                  <c:v>0.18663466666666673</c:v>
                </c:pt>
                <c:pt idx="3">
                  <c:v>0.9835077333333335</c:v>
                </c:pt>
                <c:pt idx="4">
                  <c:v>1.779906186666667</c:v>
                </c:pt>
                <c:pt idx="5">
                  <c:v>1.8283249493333336</c:v>
                </c:pt>
                <c:pt idx="6">
                  <c:v>1.3220599594666669</c:v>
                </c:pt>
                <c:pt idx="7">
                  <c:v>1.3243479675733336</c:v>
                </c:pt>
                <c:pt idx="8">
                  <c:v>2.8677783740586666</c:v>
                </c:pt>
                <c:pt idx="9">
                  <c:v>-2.7290773007530666</c:v>
                </c:pt>
                <c:pt idx="10">
                  <c:v>0.3562472390963202</c:v>
                </c:pt>
                <c:pt idx="11">
                  <c:v>-1.0968022087229439</c:v>
                </c:pt>
                <c:pt idx="12">
                  <c:v>0.026958233021644892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R2TC'!$U$43:$U$55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R2TC'!$V$43:$V$55</c:f>
              <c:numCache>
                <c:ptCount val="13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  <c:pt idx="4">
                  <c:v>2.452</c:v>
                </c:pt>
                <c:pt idx="5">
                  <c:v>2.452</c:v>
                </c:pt>
                <c:pt idx="6">
                  <c:v>2.452</c:v>
                </c:pt>
                <c:pt idx="7">
                  <c:v>2.452</c:v>
                </c:pt>
                <c:pt idx="8">
                  <c:v>2.452</c:v>
                </c:pt>
                <c:pt idx="9">
                  <c:v>2.452</c:v>
                </c:pt>
                <c:pt idx="10">
                  <c:v>2.452</c:v>
                </c:pt>
                <c:pt idx="11">
                  <c:v>2.452</c:v>
                </c:pt>
                <c:pt idx="12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R2TC'!$W$43:$W$55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R2TC'!$X$43:$X$55</c:f>
              <c:numCache>
                <c:ptCount val="13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  <c:pt idx="4">
                  <c:v>-2.452</c:v>
                </c:pt>
                <c:pt idx="5">
                  <c:v>-2.452</c:v>
                </c:pt>
                <c:pt idx="6">
                  <c:v>-2.452</c:v>
                </c:pt>
                <c:pt idx="7">
                  <c:v>-2.452</c:v>
                </c:pt>
                <c:pt idx="8">
                  <c:v>-2.452</c:v>
                </c:pt>
                <c:pt idx="9">
                  <c:v>-2.452</c:v>
                </c:pt>
                <c:pt idx="10">
                  <c:v>-2.452</c:v>
                </c:pt>
                <c:pt idx="11">
                  <c:v>-2.452</c:v>
                </c:pt>
                <c:pt idx="12">
                  <c:v>-2.452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'C13 R2TC'!$L$4</c:f>
              <c:strCache>
                <c:ptCount val="1"/>
                <c:pt idx="0">
                  <c:v>effective Yiv2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'C13 R2TC'!$L$43:$L$55</c:f>
              <c:numCache>
                <c:ptCount val="13"/>
                <c:pt idx="0">
                  <c:v>-1.2613</c:v>
                </c:pt>
                <c:pt idx="1">
                  <c:v>-1.4441</c:v>
                </c:pt>
                <c:pt idx="2">
                  <c:v>-1.1201</c:v>
                </c:pt>
                <c:pt idx="3">
                  <c:v>-0.2859</c:v>
                </c:pt>
                <c:pt idx="4">
                  <c:v>0.7072</c:v>
                </c:pt>
                <c:pt idx="5">
                  <c:v>1.1116</c:v>
                </c:pt>
                <c:pt idx="6">
                  <c:v>0.971</c:v>
                </c:pt>
                <c:pt idx="7">
                  <c:v>1.2377</c:v>
                </c:pt>
                <c:pt idx="8">
                  <c:v>2.630221625941333</c:v>
                </c:pt>
                <c:pt idx="9">
                  <c:v>-1.7002226992469334</c:v>
                </c:pt>
                <c:pt idx="10">
                  <c:v>0.5511</c:v>
                </c:pt>
                <c:pt idx="11">
                  <c:v>-0.8307</c:v>
                </c:pt>
                <c:pt idx="12">
                  <c:v>0.0737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'C13 R2TC'!$M$4</c:f>
              <c:strCache>
                <c:ptCount val="1"/>
                <c:pt idx="0">
                  <c:v>effective 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'C13 R2TC'!$M$43:$M$55</c:f>
              <c:numCache>
                <c:ptCount val="13"/>
                <c:pt idx="0">
                  <c:v>-1.2723933333333335</c:v>
                </c:pt>
                <c:pt idx="1">
                  <c:v>-1.3067346666666668</c:v>
                </c:pt>
                <c:pt idx="2">
                  <c:v>-1.2694077333333336</c:v>
                </c:pt>
                <c:pt idx="3">
                  <c:v>-1.072706186666667</c:v>
                </c:pt>
                <c:pt idx="4">
                  <c:v>-0.7167249493333336</c:v>
                </c:pt>
                <c:pt idx="5">
                  <c:v>-0.351059959466667</c:v>
                </c:pt>
                <c:pt idx="6">
                  <c:v>-0.08664796757333362</c:v>
                </c:pt>
                <c:pt idx="7">
                  <c:v>0.17822162594133312</c:v>
                </c:pt>
                <c:pt idx="8">
                  <c:v>0.6686216259413331</c:v>
                </c:pt>
                <c:pt idx="9">
                  <c:v>0.1948527609036798</c:v>
                </c:pt>
                <c:pt idx="10">
                  <c:v>0.2661022087229439</c:v>
                </c:pt>
                <c:pt idx="11">
                  <c:v>0.04674176697835511</c:v>
                </c:pt>
                <c:pt idx="12">
                  <c:v>0.05213341358268409</c:v>
                </c:pt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2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Top Land Carbon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TLC'!$AA$4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TLC'!$Z$5:$Z$79</c:f>
              <c:numCache/>
            </c:numRef>
          </c:xVal>
          <c:yVal>
            <c:numRef>
              <c:f>'C13 TLC'!$AA$5:$AA$79</c:f>
              <c:numCache/>
            </c:numRef>
          </c:yVal>
          <c:smooth val="0"/>
        </c:ser>
        <c:ser>
          <c:idx val="1"/>
          <c:order val="1"/>
          <c:tx>
            <c:strRef>
              <c:f>'C13 TLC'!$AB$4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TLC'!$Z$5:$Z$79</c:f>
              <c:numCache/>
            </c:numRef>
          </c:xVal>
          <c:yVal>
            <c:numRef>
              <c:f>'C13 TLC'!$AB$5:$AB$79</c:f>
              <c:numCache/>
            </c:numRef>
          </c:yVal>
          <c:smooth val="0"/>
        </c:ser>
        <c:ser>
          <c:idx val="2"/>
          <c:order val="2"/>
          <c:tx>
            <c:strRef>
              <c:f>'C13 TLC'!$AC$4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TLC'!$Z$5:$Z$79</c:f>
              <c:numCache/>
            </c:numRef>
          </c:xVal>
          <c:yVal>
            <c:numRef>
              <c:f>'C13 TLC'!$AC$5:$AC$79</c:f>
              <c:numCache/>
            </c:numRef>
          </c:yVal>
          <c:smooth val="0"/>
        </c:ser>
        <c:ser>
          <c:idx val="3"/>
          <c:order val="3"/>
          <c:tx>
            <c:strRef>
              <c:f>'C13 TLC'!$AD$4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TLC'!$Z$5:$Z$79</c:f>
              <c:numCache/>
            </c:numRef>
          </c:xVal>
          <c:yVal>
            <c:numRef>
              <c:f>'C13 TLC'!$AD$5:$AD$79</c:f>
              <c:numCache/>
            </c:numRef>
          </c:yVal>
          <c:smooth val="0"/>
        </c:ser>
        <c:ser>
          <c:idx val="6"/>
          <c:order val="4"/>
          <c:tx>
            <c:strRef>
              <c:f>'C13 TLC'!$AE$4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TLC'!$Z$5:$Z$79</c:f>
              <c:numCache/>
            </c:numRef>
          </c:xVal>
          <c:yVal>
            <c:numRef>
              <c:f>'C13 TLC'!$AE$5:$AE$79</c:f>
              <c:numCache/>
            </c:numRef>
          </c:yVal>
          <c:smooth val="0"/>
        </c:ser>
        <c:ser>
          <c:idx val="4"/>
          <c:order val="5"/>
          <c:tx>
            <c:strRef>
              <c:f>'C13 TLC'!$AF$4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TLC'!$AF$5:$AF$79</c:f>
              <c:numCache/>
            </c:numRef>
          </c:yVal>
          <c:smooth val="0"/>
        </c:ser>
        <c:ser>
          <c:idx val="5"/>
          <c:order val="6"/>
          <c:tx>
            <c:strRef>
              <c:f>'C13 TLC'!$AG$4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TLC'!$AG$5:$AG$79</c:f>
              <c:numCache/>
            </c:numRef>
          </c:yVal>
          <c:smooth val="0"/>
        </c:ser>
        <c:ser>
          <c:idx val="7"/>
          <c:order val="7"/>
          <c:tx>
            <c:strRef>
              <c:f>'C13 TLC'!$AH$4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TLC'!$AH$5:$AH$79</c:f>
              <c:numCache/>
            </c:numRef>
          </c:yVal>
          <c:smooth val="0"/>
        </c:ser>
        <c:ser>
          <c:idx val="8"/>
          <c:order val="8"/>
          <c:tx>
            <c:strRef>
              <c:f>'C13 TLC'!$AI$4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TLC'!$AI$5:$AI$79</c:f>
              <c:numCache/>
            </c:numRef>
          </c:yVal>
          <c:smooth val="0"/>
        </c:ser>
        <c:ser>
          <c:idx val="11"/>
          <c:order val="9"/>
          <c:tx>
            <c:strRef>
              <c:f>'C13 TLC'!$AJ$4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TLC'!$AJ$5:$AJ$79</c:f>
              <c:numCache/>
            </c:numRef>
          </c:yVal>
          <c:smooth val="0"/>
        </c:ser>
        <c:ser>
          <c:idx val="12"/>
          <c:order val="10"/>
          <c:tx>
            <c:strRef>
              <c:f>'C13 TLC'!$AK$4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TLC'!$AK$5:$AK$79</c:f>
              <c:numCache/>
            </c:numRef>
          </c:yVal>
          <c:smooth val="0"/>
        </c:ser>
        <c:ser>
          <c:idx val="16"/>
          <c:order val="11"/>
          <c:tx>
            <c:strRef>
              <c:f>'C13 TLC'!$AL$4</c:f>
              <c:strCache>
                <c:ptCount val="1"/>
                <c:pt idx="0">
                  <c:v>LTMSv2 Zi Limit = 2.00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TLC'!$Z$5:$Z$79</c:f>
              <c:numCache/>
            </c:numRef>
          </c:xVal>
          <c:yVal>
            <c:numRef>
              <c:f>'C13 TLC'!$AL$5:$AL$79</c:f>
              <c:numCache/>
            </c:numRef>
          </c:yVal>
          <c:smooth val="0"/>
        </c:ser>
        <c:ser>
          <c:idx val="19"/>
          <c:order val="12"/>
          <c:tx>
            <c:strRef>
              <c:f>'C13 TLC'!$AM$4</c:f>
              <c:strCache>
                <c:ptCount val="1"/>
                <c:pt idx="0">
                  <c:v>LTMSv2 Zi Limit = -1.50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TLC'!$AM$5:$AM$79</c:f>
              <c:numCache/>
            </c:numRef>
          </c:yVal>
          <c:smooth val="0"/>
        </c:ser>
        <c:axId val="61842802"/>
        <c:axId val="19714307"/>
      </c:scatterChart>
      <c:valAx>
        <c:axId val="6184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19714307"/>
        <c:crosses val="autoZero"/>
        <c:crossBetween val="midCat"/>
        <c:dispUnits/>
      </c:valAx>
      <c:valAx>
        <c:axId val="19714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18428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C13 Top Land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TLC'!$H$35:$H$40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TLC'!$J$35:$J$40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TLC'!$K$35:$K$40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TLC'!$U$35:$U$40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TLC'!$V$35:$V$40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TLC'!$W$35:$W$40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TLC'!$X$35:$X$40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1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Second Ring Top Carbon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R2TC'!$AA$4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R2TC'!$Z$5:$Z$79</c:f>
              <c:numCache/>
            </c:numRef>
          </c:xVal>
          <c:yVal>
            <c:numRef>
              <c:f>'C13 R2TC'!$AA$5:$AA$79</c:f>
              <c:numCache/>
            </c:numRef>
          </c:yVal>
          <c:smooth val="0"/>
        </c:ser>
        <c:ser>
          <c:idx val="1"/>
          <c:order val="1"/>
          <c:tx>
            <c:strRef>
              <c:f>'C13 R2TC'!$AB$4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R2TC'!$Z$5:$Z$79</c:f>
              <c:numCache/>
            </c:numRef>
          </c:xVal>
          <c:yVal>
            <c:numRef>
              <c:f>'C13 R2TC'!$AB$5:$AB$79</c:f>
              <c:numCache/>
            </c:numRef>
          </c:yVal>
          <c:smooth val="0"/>
        </c:ser>
        <c:ser>
          <c:idx val="2"/>
          <c:order val="2"/>
          <c:tx>
            <c:strRef>
              <c:f>'C13 R2TC'!$AC$4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R2TC'!$Z$5:$Z$79</c:f>
              <c:numCache/>
            </c:numRef>
          </c:xVal>
          <c:yVal>
            <c:numRef>
              <c:f>'C13 R2TC'!$AC$5:$AC$79</c:f>
              <c:numCache/>
            </c:numRef>
          </c:yVal>
          <c:smooth val="0"/>
        </c:ser>
        <c:ser>
          <c:idx val="3"/>
          <c:order val="3"/>
          <c:tx>
            <c:strRef>
              <c:f>'C13 R2TC'!$AD$4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R2TC'!$Z$5:$Z$79</c:f>
              <c:numCache/>
            </c:numRef>
          </c:xVal>
          <c:yVal>
            <c:numRef>
              <c:f>'C13 R2TC'!$AD$5:$AD$79</c:f>
              <c:numCache/>
            </c:numRef>
          </c:yVal>
          <c:smooth val="0"/>
        </c:ser>
        <c:ser>
          <c:idx val="6"/>
          <c:order val="4"/>
          <c:tx>
            <c:strRef>
              <c:f>'C13 R2TC'!$AE$4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R2TC'!$Z$5:$Z$79</c:f>
              <c:numCache/>
            </c:numRef>
          </c:xVal>
          <c:yVal>
            <c:numRef>
              <c:f>'C13 R2TC'!$AE$5:$AE$79</c:f>
              <c:numCache/>
            </c:numRef>
          </c:yVal>
          <c:smooth val="0"/>
        </c:ser>
        <c:ser>
          <c:idx val="4"/>
          <c:order val="5"/>
          <c:tx>
            <c:strRef>
              <c:f>'C13 R2TC'!$AF$4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R2TC'!$AF$5:$AF$79</c:f>
              <c:numCache/>
            </c:numRef>
          </c:yVal>
          <c:smooth val="0"/>
        </c:ser>
        <c:ser>
          <c:idx val="5"/>
          <c:order val="6"/>
          <c:tx>
            <c:strRef>
              <c:f>'C13 R2TC'!$AG$4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R2TC'!$AG$5:$AG$79</c:f>
              <c:numCache/>
            </c:numRef>
          </c:yVal>
          <c:smooth val="0"/>
        </c:ser>
        <c:ser>
          <c:idx val="7"/>
          <c:order val="7"/>
          <c:tx>
            <c:strRef>
              <c:f>'C13 R2TC'!$AH$4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R2TC'!$AH$5:$AH$79</c:f>
              <c:numCache/>
            </c:numRef>
          </c:yVal>
          <c:smooth val="0"/>
        </c:ser>
        <c:ser>
          <c:idx val="8"/>
          <c:order val="8"/>
          <c:tx>
            <c:strRef>
              <c:f>'C13 R2TC'!$AI$4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R2TC'!$AI$5:$AI$79</c:f>
              <c:numCache/>
            </c:numRef>
          </c:yVal>
          <c:smooth val="0"/>
        </c:ser>
        <c:ser>
          <c:idx val="11"/>
          <c:order val="9"/>
          <c:tx>
            <c:strRef>
              <c:f>'C13 R2TC'!$AJ$4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R2TC'!$AJ$5:$AJ$79</c:f>
              <c:numCache/>
            </c:numRef>
          </c:yVal>
          <c:smooth val="0"/>
        </c:ser>
        <c:ser>
          <c:idx val="12"/>
          <c:order val="10"/>
          <c:tx>
            <c:strRef>
              <c:f>'C13 R2TC'!$AK$4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R2TC'!$AK$5:$AK$79</c:f>
              <c:numCache/>
            </c:numRef>
          </c:yVal>
          <c:smooth val="0"/>
        </c:ser>
        <c:ser>
          <c:idx val="16"/>
          <c:order val="11"/>
          <c:tx>
            <c:strRef>
              <c:f>'C13 R2TC'!$AL$4</c:f>
              <c:strCache>
                <c:ptCount val="1"/>
                <c:pt idx="0">
                  <c:v>LTMSv2 Zi Limit = 2.00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R2TC'!$Z$5:$Z$79</c:f>
              <c:numCache/>
            </c:numRef>
          </c:xVal>
          <c:yVal>
            <c:numRef>
              <c:f>'C13 R2TC'!$AL$5:$AL$79</c:f>
              <c:numCache/>
            </c:numRef>
          </c:yVal>
          <c:smooth val="0"/>
        </c:ser>
        <c:ser>
          <c:idx val="19"/>
          <c:order val="12"/>
          <c:tx>
            <c:strRef>
              <c:f>'C13 R2TC'!$AM$4</c:f>
              <c:strCache>
                <c:ptCount val="1"/>
                <c:pt idx="0">
                  <c:v>LTMSv2 Zi Limit = -2.00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R2TC'!$AM$5:$AM$79</c:f>
              <c:numCache/>
            </c:numRef>
          </c:yVal>
          <c:smooth val="0"/>
        </c:ser>
        <c:axId val="10432998"/>
        <c:axId val="26788119"/>
      </c:scatterChart>
      <c:valAx>
        <c:axId val="1043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26788119"/>
        <c:crosses val="autoZero"/>
        <c:crossBetween val="midCat"/>
        <c:dispUnits/>
      </c:valAx>
      <c:valAx>
        <c:axId val="2678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432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OC'!$H$6:$H$20</c:f>
              <c:numCache>
                <c:ptCount val="15"/>
                <c:pt idx="0">
                  <c:v>-1.0946</c:v>
                </c:pt>
                <c:pt idx="1">
                  <c:v>-0.6463</c:v>
                </c:pt>
                <c:pt idx="2">
                  <c:v>-1.1537</c:v>
                </c:pt>
                <c:pt idx="3">
                  <c:v>-1.2119</c:v>
                </c:pt>
                <c:pt idx="4">
                  <c:v>-0.4722</c:v>
                </c:pt>
                <c:pt idx="5">
                  <c:v>-0.6765</c:v>
                </c:pt>
                <c:pt idx="6">
                  <c:v>-0.5555</c:v>
                </c:pt>
                <c:pt idx="7">
                  <c:v>-0.4907</c:v>
                </c:pt>
                <c:pt idx="8">
                  <c:v>-0.096</c:v>
                </c:pt>
                <c:pt idx="9">
                  <c:v>0.4116</c:v>
                </c:pt>
                <c:pt idx="10">
                  <c:v>-0.0089</c:v>
                </c:pt>
                <c:pt idx="11">
                  <c:v>-1.7174</c:v>
                </c:pt>
                <c:pt idx="12">
                  <c:v>-0.1733</c:v>
                </c:pt>
                <c:pt idx="13">
                  <c:v>0.4989</c:v>
                </c:pt>
                <c:pt idx="14">
                  <c:v>0.7227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OC'!$J$6:$J$20</c:f>
              <c:numCache>
                <c:ptCount val="15"/>
                <c:pt idx="0">
                  <c:v>-0.9908133333333333</c:v>
                </c:pt>
                <c:pt idx="1">
                  <c:v>-0.9219106666666668</c:v>
                </c:pt>
                <c:pt idx="2">
                  <c:v>-0.9682685333333334</c:v>
                </c:pt>
                <c:pt idx="3">
                  <c:v>-1.0169948266666669</c:v>
                </c:pt>
                <c:pt idx="4">
                  <c:v>-0.9080358613333335</c:v>
                </c:pt>
                <c:pt idx="5">
                  <c:v>-0.8617286890666668</c:v>
                </c:pt>
                <c:pt idx="6">
                  <c:v>-0.8004829512533335</c:v>
                </c:pt>
                <c:pt idx="7">
                  <c:v>-0.7385263610026668</c:v>
                </c:pt>
                <c:pt idx="8">
                  <c:v>-0.6100210888021335</c:v>
                </c:pt>
                <c:pt idx="9">
                  <c:v>-0.40569687104170676</c:v>
                </c:pt>
                <c:pt idx="10">
                  <c:v>-0.32633749683336544</c:v>
                </c:pt>
                <c:pt idx="11">
                  <c:v>-0.6045499974666924</c:v>
                </c:pt>
                <c:pt idx="12">
                  <c:v>-0.5182999979733539</c:v>
                </c:pt>
                <c:pt idx="13">
                  <c:v>-0.31485999837868317</c:v>
                </c:pt>
                <c:pt idx="14">
                  <c:v>-0.10734799870294653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OC'!$K$6:$K$20</c:f>
              <c:numCache>
                <c:ptCount val="15"/>
                <c:pt idx="0">
                  <c:v>-0.12973333333333348</c:v>
                </c:pt>
                <c:pt idx="1">
                  <c:v>0.34451333333333334</c:v>
                </c:pt>
                <c:pt idx="2">
                  <c:v>-0.23178933333333318</c:v>
                </c:pt>
                <c:pt idx="3">
                  <c:v>-0.24363146666666657</c:v>
                </c:pt>
                <c:pt idx="4">
                  <c:v>0.5447948266666669</c:v>
                </c:pt>
                <c:pt idx="5">
                  <c:v>0.23153586133333348</c:v>
                </c:pt>
                <c:pt idx="6">
                  <c:v>0.3062286890666668</c:v>
                </c:pt>
                <c:pt idx="7">
                  <c:v>0.30978295125333344</c:v>
                </c:pt>
                <c:pt idx="8">
                  <c:v>0.6425263610026668</c:v>
                </c:pt>
                <c:pt idx="9">
                  <c:v>1.0216210888021335</c:v>
                </c:pt>
                <c:pt idx="10">
                  <c:v>0.39679687104170674</c:v>
                </c:pt>
                <c:pt idx="11">
                  <c:v>-1.3910625031666346</c:v>
                </c:pt>
                <c:pt idx="12">
                  <c:v>0.43124999746669235</c:v>
                </c:pt>
                <c:pt idx="13">
                  <c:v>1.017199997973354</c:v>
                </c:pt>
                <c:pt idx="14">
                  <c:v>1.0375599983786832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OC'!$U$6:$U$20</c:f>
              <c:numCache>
                <c:ptCount val="15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  <c:pt idx="13">
                  <c:v>1.734</c:v>
                </c:pt>
                <c:pt idx="14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OC'!$V$6:$V$20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OC'!$W$6:$W$20</c:f>
              <c:numCache>
                <c:ptCount val="15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  <c:pt idx="13">
                  <c:v>-1.734</c:v>
                </c:pt>
                <c:pt idx="14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OC'!$X$6:$X$20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marker val="1"/>
        <c:axId val="39766480"/>
        <c:axId val="22354001"/>
      </c:lineChart>
      <c:catAx>
        <c:axId val="3976648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 val="autoZero"/>
        <c:auto val="1"/>
        <c:lblOffset val="100"/>
        <c:noMultiLvlLbl val="0"/>
      </c:catAx>
      <c:valAx>
        <c:axId val="22354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6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TLC'!$H$6:$H$20</c:f>
              <c:numCache>
                <c:ptCount val="15"/>
                <c:pt idx="0">
                  <c:v>0.619</c:v>
                </c:pt>
                <c:pt idx="1">
                  <c:v>0.7101</c:v>
                </c:pt>
                <c:pt idx="2">
                  <c:v>-0.2482</c:v>
                </c:pt>
                <c:pt idx="3">
                  <c:v>-0.8746</c:v>
                </c:pt>
                <c:pt idx="4">
                  <c:v>1.073</c:v>
                </c:pt>
                <c:pt idx="5">
                  <c:v>-0.9099</c:v>
                </c:pt>
                <c:pt idx="6">
                  <c:v>-0.6298</c:v>
                </c:pt>
                <c:pt idx="7">
                  <c:v>-0.9459</c:v>
                </c:pt>
                <c:pt idx="8">
                  <c:v>-0.8989</c:v>
                </c:pt>
                <c:pt idx="9">
                  <c:v>0.0013</c:v>
                </c:pt>
                <c:pt idx="10">
                  <c:v>-0.4493</c:v>
                </c:pt>
                <c:pt idx="11">
                  <c:v>-1.448</c:v>
                </c:pt>
                <c:pt idx="12">
                  <c:v>-0.0418</c:v>
                </c:pt>
                <c:pt idx="13">
                  <c:v>0.1749</c:v>
                </c:pt>
                <c:pt idx="14">
                  <c:v>-0.4005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TLC'!$J$6:$J$20</c:f>
              <c:numCache>
                <c:ptCount val="15"/>
                <c:pt idx="0">
                  <c:v>0.41204</c:v>
                </c:pt>
                <c:pt idx="1">
                  <c:v>0.47165200000000007</c:v>
                </c:pt>
                <c:pt idx="2">
                  <c:v>0.3276816000000001</c:v>
                </c:pt>
                <c:pt idx="3">
                  <c:v>0.08722528000000007</c:v>
                </c:pt>
                <c:pt idx="4">
                  <c:v>0.28438022400000007</c:v>
                </c:pt>
                <c:pt idx="5">
                  <c:v>0.04552417920000004</c:v>
                </c:pt>
                <c:pt idx="6">
                  <c:v>-0.08954065663999998</c:v>
                </c:pt>
                <c:pt idx="7">
                  <c:v>-0.260812525312</c:v>
                </c:pt>
                <c:pt idx="8">
                  <c:v>-0.38843002024960005</c:v>
                </c:pt>
                <c:pt idx="9">
                  <c:v>-0.3104840161996801</c:v>
                </c:pt>
                <c:pt idx="10">
                  <c:v>-0.3382472129597441</c:v>
                </c:pt>
                <c:pt idx="11">
                  <c:v>-0.5601977703677953</c:v>
                </c:pt>
                <c:pt idx="12">
                  <c:v>-0.4565182162942362</c:v>
                </c:pt>
                <c:pt idx="13">
                  <c:v>-0.330234573035389</c:v>
                </c:pt>
                <c:pt idx="14">
                  <c:v>-0.3442876584283112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TLC'!$K$6:$K$20</c:f>
              <c:numCache>
                <c:ptCount val="15"/>
                <c:pt idx="0">
                  <c:v>0.2587</c:v>
                </c:pt>
                <c:pt idx="1">
                  <c:v>0.29805999999999994</c:v>
                </c:pt>
                <c:pt idx="2">
                  <c:v>-0.719852</c:v>
                </c:pt>
                <c:pt idx="3">
                  <c:v>-1.2022816</c:v>
                </c:pt>
                <c:pt idx="4">
                  <c:v>0.9857747199999999</c:v>
                </c:pt>
                <c:pt idx="5">
                  <c:v>-1.1942802240000001</c:v>
                </c:pt>
                <c:pt idx="6">
                  <c:v>-0.6753241792000001</c:v>
                </c:pt>
                <c:pt idx="7">
                  <c:v>-0.85635934336</c:v>
                </c:pt>
                <c:pt idx="8">
                  <c:v>-0.6380874746880001</c:v>
                </c:pt>
                <c:pt idx="9">
                  <c:v>0.3897300202496001</c:v>
                </c:pt>
                <c:pt idx="10">
                  <c:v>-0.1388159838003199</c:v>
                </c:pt>
                <c:pt idx="11">
                  <c:v>-1.109752787040256</c:v>
                </c:pt>
                <c:pt idx="12">
                  <c:v>0.5183977703677953</c:v>
                </c:pt>
                <c:pt idx="13">
                  <c:v>0.6314182162942362</c:v>
                </c:pt>
                <c:pt idx="14">
                  <c:v>-0.07026542696461102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TLC'!$U$6:$U$20</c:f>
              <c:numCache>
                <c:ptCount val="15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  <c:pt idx="13">
                  <c:v>1.734</c:v>
                </c:pt>
                <c:pt idx="14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TLC'!$V$6:$V$20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TLC'!$W$6:$W$20</c:f>
              <c:numCache>
                <c:ptCount val="15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  <c:pt idx="13">
                  <c:v>-1.734</c:v>
                </c:pt>
                <c:pt idx="14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TLC'!$X$6:$X$20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marker val="1"/>
        <c:axId val="66968282"/>
        <c:axId val="65843627"/>
      </c:lineChart>
      <c:catAx>
        <c:axId val="669682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8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TGC'!$H$6:$H$20</c:f>
              <c:numCache>
                <c:ptCount val="15"/>
                <c:pt idx="0">
                  <c:v>-0.8163</c:v>
                </c:pt>
                <c:pt idx="1">
                  <c:v>-2.1469</c:v>
                </c:pt>
                <c:pt idx="2">
                  <c:v>-1.1497</c:v>
                </c:pt>
                <c:pt idx="3">
                  <c:v>-1.4676</c:v>
                </c:pt>
                <c:pt idx="4">
                  <c:v>-1.0632</c:v>
                </c:pt>
                <c:pt idx="5">
                  <c:v>0.9231</c:v>
                </c:pt>
                <c:pt idx="6">
                  <c:v>0.0714</c:v>
                </c:pt>
                <c:pt idx="7">
                  <c:v>-0.4701</c:v>
                </c:pt>
                <c:pt idx="8">
                  <c:v>0.9426</c:v>
                </c:pt>
                <c:pt idx="9">
                  <c:v>0.0539</c:v>
                </c:pt>
                <c:pt idx="10">
                  <c:v>0.2898</c:v>
                </c:pt>
                <c:pt idx="11">
                  <c:v>0.2224</c:v>
                </c:pt>
                <c:pt idx="12">
                  <c:v>0.5254</c:v>
                </c:pt>
                <c:pt idx="13">
                  <c:v>0.7034</c:v>
                </c:pt>
                <c:pt idx="14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TGC'!$J$6:$J$20</c:f>
              <c:numCache>
                <c:ptCount val="15"/>
                <c:pt idx="0">
                  <c:v>-1.2600333333333333</c:v>
                </c:pt>
                <c:pt idx="1">
                  <c:v>-1.4374066666666667</c:v>
                </c:pt>
                <c:pt idx="2">
                  <c:v>-1.3798653333333335</c:v>
                </c:pt>
                <c:pt idx="3">
                  <c:v>-1.3974122666666668</c:v>
                </c:pt>
                <c:pt idx="4">
                  <c:v>-1.3305698133333335</c:v>
                </c:pt>
                <c:pt idx="5">
                  <c:v>-0.8798358506666668</c:v>
                </c:pt>
                <c:pt idx="6">
                  <c:v>-0.6895886805333336</c:v>
                </c:pt>
                <c:pt idx="7">
                  <c:v>-0.6456909444266669</c:v>
                </c:pt>
                <c:pt idx="8">
                  <c:v>-0.3280327555413335</c:v>
                </c:pt>
                <c:pt idx="9">
                  <c:v>-0.2516462044330668</c:v>
                </c:pt>
                <c:pt idx="10">
                  <c:v>-0.14335696354645344</c:v>
                </c:pt>
                <c:pt idx="11">
                  <c:v>-0.07020557083716275</c:v>
                </c:pt>
                <c:pt idx="12">
                  <c:v>0.0489155433302698</c:v>
                </c:pt>
                <c:pt idx="13">
                  <c:v>0.17981243466421584</c:v>
                </c:pt>
                <c:pt idx="14">
                  <c:v>-0.05615005226862732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TGC'!$K$6:$K$20</c:f>
              <c:numCache>
                <c:ptCount val="15"/>
                <c:pt idx="0">
                  <c:v>0.5546666666666666</c:v>
                </c:pt>
                <c:pt idx="1">
                  <c:v>-0.8868666666666667</c:v>
                </c:pt>
                <c:pt idx="2">
                  <c:v>0.2877066666666668</c:v>
                </c:pt>
                <c:pt idx="3">
                  <c:v>-0.08773466666666652</c:v>
                </c:pt>
                <c:pt idx="4">
                  <c:v>0.3342122666666669</c:v>
                </c:pt>
                <c:pt idx="5">
                  <c:v>2.2536698133333335</c:v>
                </c:pt>
                <c:pt idx="6">
                  <c:v>0.9512358506666668</c:v>
                </c:pt>
                <c:pt idx="7">
                  <c:v>0.21948868053333354</c:v>
                </c:pt>
                <c:pt idx="8">
                  <c:v>1.5882909444266669</c:v>
                </c:pt>
                <c:pt idx="9">
                  <c:v>0.3819327555413335</c:v>
                </c:pt>
                <c:pt idx="10">
                  <c:v>0.5414462044330668</c:v>
                </c:pt>
                <c:pt idx="11">
                  <c:v>0.36575696354645343</c:v>
                </c:pt>
                <c:pt idx="12">
                  <c:v>0.5956055708371627</c:v>
                </c:pt>
                <c:pt idx="13">
                  <c:v>0.6544844566697302</c:v>
                </c:pt>
                <c:pt idx="14">
                  <c:v>-1.1798124346642158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TGC'!$U$6:$U$20</c:f>
              <c:numCache>
                <c:ptCount val="15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  <c:pt idx="13">
                  <c:v>1.734</c:v>
                </c:pt>
                <c:pt idx="14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TGC'!$V$6:$V$20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TGC'!$W$6:$W$20</c:f>
              <c:numCache>
                <c:ptCount val="15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  <c:pt idx="13">
                  <c:v>-1.734</c:v>
                </c:pt>
                <c:pt idx="14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TGC'!$X$6:$X$20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marker val="1"/>
        <c:axId val="55721732"/>
        <c:axId val="31733541"/>
      </c:lineChart>
      <c:catAx>
        <c:axId val="5572173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21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R2TC'!$H$6:$H$20</c:f>
              <c:numCache>
                <c:ptCount val="15"/>
                <c:pt idx="0">
                  <c:v>-1.1459</c:v>
                </c:pt>
                <c:pt idx="1">
                  <c:v>0.4369</c:v>
                </c:pt>
                <c:pt idx="2">
                  <c:v>-0.8258</c:v>
                </c:pt>
                <c:pt idx="3">
                  <c:v>1.4624</c:v>
                </c:pt>
                <c:pt idx="4">
                  <c:v>0.9779</c:v>
                </c:pt>
                <c:pt idx="5">
                  <c:v>0.0424</c:v>
                </c:pt>
                <c:pt idx="6">
                  <c:v>0.282</c:v>
                </c:pt>
                <c:pt idx="7">
                  <c:v>0.3321</c:v>
                </c:pt>
                <c:pt idx="8">
                  <c:v>-0.2088</c:v>
                </c:pt>
                <c:pt idx="9">
                  <c:v>-0.8793</c:v>
                </c:pt>
                <c:pt idx="10">
                  <c:v>-0.7271</c:v>
                </c:pt>
                <c:pt idx="11">
                  <c:v>-1.6456</c:v>
                </c:pt>
                <c:pt idx="12">
                  <c:v>1.3973</c:v>
                </c:pt>
                <c:pt idx="13">
                  <c:v>0.4186</c:v>
                </c:pt>
                <c:pt idx="14">
                  <c:v>0.9027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'C13 R2TC'!$J$6:$J$20</c:f>
              <c:numCache>
                <c:ptCount val="15"/>
                <c:pt idx="0">
                  <c:v>-0.63846</c:v>
                </c:pt>
                <c:pt idx="1">
                  <c:v>-0.423388</c:v>
                </c:pt>
                <c:pt idx="2">
                  <c:v>-0.5038704</c:v>
                </c:pt>
                <c:pt idx="3">
                  <c:v>-0.11061632000000005</c:v>
                </c:pt>
                <c:pt idx="4">
                  <c:v>0.10708694399999996</c:v>
                </c:pt>
                <c:pt idx="5">
                  <c:v>0.09414955519999997</c:v>
                </c:pt>
                <c:pt idx="6">
                  <c:v>0.13171964415999998</c:v>
                </c:pt>
                <c:pt idx="7">
                  <c:v>0.171795715328</c:v>
                </c:pt>
                <c:pt idx="8">
                  <c:v>0.09567657226239999</c:v>
                </c:pt>
                <c:pt idx="9">
                  <c:v>-0.09931874219008002</c:v>
                </c:pt>
                <c:pt idx="10">
                  <c:v>-0.22487499375206402</c:v>
                </c:pt>
                <c:pt idx="11">
                  <c:v>-0.5090199950016512</c:v>
                </c:pt>
                <c:pt idx="12">
                  <c:v>-0.12775599600132098</c:v>
                </c:pt>
                <c:pt idx="13">
                  <c:v>-0.018484796801056774</c:v>
                </c:pt>
                <c:pt idx="14">
                  <c:v>0.1657521625591546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'C13 R2TC'!$K$6:$K$20</c:f>
              <c:numCache>
                <c:ptCount val="15"/>
                <c:pt idx="0">
                  <c:v>-0.6343</c:v>
                </c:pt>
                <c:pt idx="1">
                  <c:v>1.07536</c:v>
                </c:pt>
                <c:pt idx="2">
                  <c:v>-0.402412</c:v>
                </c:pt>
                <c:pt idx="3">
                  <c:v>1.9662704</c:v>
                </c:pt>
                <c:pt idx="4">
                  <c:v>1.08851632</c:v>
                </c:pt>
                <c:pt idx="5">
                  <c:v>-0.06468694399999997</c:v>
                </c:pt>
                <c:pt idx="6">
                  <c:v>0.18785044480000002</c:v>
                </c:pt>
                <c:pt idx="7">
                  <c:v>0.20038035584000002</c:v>
                </c:pt>
                <c:pt idx="8">
                  <c:v>-0.380595715328</c:v>
                </c:pt>
                <c:pt idx="9">
                  <c:v>-0.9749765722624</c:v>
                </c:pt>
                <c:pt idx="10">
                  <c:v>-0.62778125780992</c:v>
                </c:pt>
                <c:pt idx="11">
                  <c:v>-1.420725006247936</c:v>
                </c:pt>
                <c:pt idx="12">
                  <c:v>1.9063199950016512</c:v>
                </c:pt>
                <c:pt idx="13">
                  <c:v>0.546355996001321</c:v>
                </c:pt>
                <c:pt idx="14">
                  <c:v>0.9211847968010567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R2TC'!$U$6:$U$20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R2TC'!$V$6:$V$20</c:f>
              <c:numCache>
                <c:ptCount val="15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  <c:pt idx="4">
                  <c:v>2.452</c:v>
                </c:pt>
                <c:pt idx="5">
                  <c:v>2.452</c:v>
                </c:pt>
                <c:pt idx="6">
                  <c:v>2.452</c:v>
                </c:pt>
                <c:pt idx="7">
                  <c:v>2.452</c:v>
                </c:pt>
                <c:pt idx="8">
                  <c:v>2.452</c:v>
                </c:pt>
                <c:pt idx="9">
                  <c:v>2.452</c:v>
                </c:pt>
                <c:pt idx="10">
                  <c:v>2.452</c:v>
                </c:pt>
                <c:pt idx="11">
                  <c:v>2.452</c:v>
                </c:pt>
                <c:pt idx="12">
                  <c:v>2.452</c:v>
                </c:pt>
                <c:pt idx="13">
                  <c:v>2.452</c:v>
                </c:pt>
                <c:pt idx="14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R2TC'!$W$6:$W$20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R2TC'!$X$6:$X$20</c:f>
              <c:numCache>
                <c:ptCount val="15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  <c:pt idx="4">
                  <c:v>-2.452</c:v>
                </c:pt>
                <c:pt idx="5">
                  <c:v>-2.452</c:v>
                </c:pt>
                <c:pt idx="6">
                  <c:v>-2.452</c:v>
                </c:pt>
                <c:pt idx="7">
                  <c:v>-2.452</c:v>
                </c:pt>
                <c:pt idx="8">
                  <c:v>-2.452</c:v>
                </c:pt>
                <c:pt idx="9">
                  <c:v>-2.452</c:v>
                </c:pt>
                <c:pt idx="10">
                  <c:v>-2.452</c:v>
                </c:pt>
                <c:pt idx="11">
                  <c:v>-2.452</c:v>
                </c:pt>
                <c:pt idx="12">
                  <c:v>-2.452</c:v>
                </c:pt>
                <c:pt idx="13">
                  <c:v>-2.452</c:v>
                </c:pt>
                <c:pt idx="14">
                  <c:v>-2.452</c:v>
                </c:pt>
              </c:numCache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6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</cdr:y>
    </cdr:from>
    <cdr:to>
      <cdr:x>1</cdr:x>
      <cdr:y>0.12475</cdr:y>
    </cdr:to>
    <cdr:sp textlink="'C13 O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dba330d-b32d-44a1-aeeb-a4403e33e332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1.734 and 2.066 and Zi limits of -1.50 and +2.00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0.07825</cdr:y>
    </cdr:from>
    <cdr:to>
      <cdr:x>1</cdr:x>
      <cdr:y>0.12475</cdr:y>
    </cdr:to>
    <cdr:sp textlink="'C13 TG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e2f3a09-ddf4-4d31-988b-6848bc3330ae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1.734 and 2.066 and Zi limits of -2.00 and +1.50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</cdr:y>
    </cdr:from>
    <cdr:to>
      <cdr:x>1</cdr:x>
      <cdr:y>0.12475</cdr:y>
    </cdr:to>
    <cdr:sp textlink="'C13 TL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e087c29-f3c8-4d66-91b4-0b79233c04e3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1.734 and 2.066 and Zi limits of -1.50 and +2.00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142875</xdr:colOff>
      <xdr:row>17</xdr:row>
      <xdr:rowOff>47625</xdr:rowOff>
    </xdr:from>
    <xdr:to>
      <xdr:col>38</xdr:col>
      <xdr:colOff>238125</xdr:colOff>
      <xdr:row>52</xdr:row>
      <xdr:rowOff>95250</xdr:rowOff>
    </xdr:to>
    <xdr:graphicFrame>
      <xdr:nvGraphicFramePr>
        <xdr:cNvPr id="2" name="Chart 11"/>
        <xdr:cNvGraphicFramePr/>
      </xdr:nvGraphicFramePr>
      <xdr:xfrm>
        <a:off x="14430375" y="3124200"/>
        <a:ext cx="866775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</cdr:y>
    </cdr:from>
    <cdr:to>
      <cdr:x>1</cdr:x>
      <cdr:y>0.12475</cdr:y>
    </cdr:to>
    <cdr:sp textlink="'C13 R2T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043cea1-2a54-4a8e-ae28-9e87d6f1d21b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2.066 and 2.452 and Zi limits of -2.00 and +2.00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BM2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11.140625" style="0" customWidth="1"/>
    <col min="2" max="2" width="10.421875" style="0" customWidth="1"/>
    <col min="3" max="3" width="10.7109375" style="0" bestFit="1" customWidth="1"/>
    <col min="4" max="4" width="7.8515625" style="0" customWidth="1"/>
    <col min="5" max="5" width="11.140625" style="0" customWidth="1"/>
    <col min="6" max="6" width="7.140625" style="0" customWidth="1"/>
    <col min="7" max="9" width="9.8515625" style="0" customWidth="1"/>
    <col min="10" max="10" width="10.28125" style="0" customWidth="1"/>
  </cols>
  <sheetData>
    <row r="1" spans="1:10" ht="51">
      <c r="A1" s="30" t="s">
        <v>4</v>
      </c>
      <c r="B1" s="30" t="s">
        <v>5</v>
      </c>
      <c r="C1" s="30" t="s">
        <v>9</v>
      </c>
      <c r="D1" s="30" t="s">
        <v>6</v>
      </c>
      <c r="E1" s="30" t="s">
        <v>7</v>
      </c>
      <c r="F1" s="30" t="s">
        <v>8</v>
      </c>
      <c r="G1" s="30" t="s">
        <v>72</v>
      </c>
      <c r="H1" s="30" t="s">
        <v>53</v>
      </c>
      <c r="I1" s="30" t="s">
        <v>73</v>
      </c>
      <c r="J1" s="30" t="s">
        <v>70</v>
      </c>
    </row>
    <row r="3" spans="1:10" ht="12.75">
      <c r="A3">
        <v>55736</v>
      </c>
      <c r="B3" t="s">
        <v>54</v>
      </c>
      <c r="C3">
        <v>20050528</v>
      </c>
      <c r="D3" t="s">
        <v>55</v>
      </c>
      <c r="E3">
        <v>1</v>
      </c>
      <c r="F3" t="s">
        <v>56</v>
      </c>
      <c r="G3">
        <f>IF(('C13 OC'!R6+'C13 TGC'!R6+'C13 TLC'!R6+'C13 R2TC'!R6)&gt;0,1,0)</f>
        <v>0</v>
      </c>
      <c r="H3">
        <f>IF(('C13 OC'!P6+'C13 TGC'!P6+'C13 TLC'!P6+'C13 R2TC'!P6)&gt;0,1,0)</f>
        <v>0</v>
      </c>
      <c r="I3">
        <f>IF(('C13 OC'!S6+'C13 TGC'!S6+'C13 TLC'!S6+'C13 R2TC'!S6)&gt;0,1,0)</f>
        <v>0</v>
      </c>
      <c r="J3">
        <f>IF(('C13 OC'!T6+'C13 TGC'!T6+'C13 TLC'!T6+'C13 R2TC'!T6)=4,1,0)</f>
        <v>0</v>
      </c>
    </row>
    <row r="4" spans="1:10" ht="12.75">
      <c r="A4">
        <v>55737</v>
      </c>
      <c r="B4" t="s">
        <v>54</v>
      </c>
      <c r="C4">
        <v>20050529</v>
      </c>
      <c r="D4" t="s">
        <v>57</v>
      </c>
      <c r="E4">
        <v>2</v>
      </c>
      <c r="F4" t="s">
        <v>58</v>
      </c>
      <c r="G4">
        <f>IF(('C13 OC'!R7+'C13 TGC'!R7+'C13 TLC'!R7+'C13 R2TC'!R7)&gt;0,1,0)</f>
        <v>0</v>
      </c>
      <c r="H4">
        <f>IF(('C13 OC'!P7+'C13 TGC'!P7+'C13 TLC'!P7+'C13 R2TC'!P7)&gt;0,1,0)</f>
        <v>0</v>
      </c>
      <c r="I4">
        <f>IF(('C13 OC'!S7+'C13 TGC'!S7+'C13 TLC'!S7+'C13 R2TC'!S7)&gt;0,1,0)</f>
        <v>0</v>
      </c>
      <c r="J4">
        <f>IF(('C13 OC'!T7+'C13 TGC'!T7+'C13 TLC'!T7+'C13 R2TC'!T7)=4,1,0)</f>
        <v>0</v>
      </c>
    </row>
    <row r="5" spans="1:10" ht="12.75">
      <c r="A5">
        <v>56268</v>
      </c>
      <c r="B5" t="s">
        <v>54</v>
      </c>
      <c r="C5">
        <v>20050716</v>
      </c>
      <c r="D5" t="s">
        <v>59</v>
      </c>
      <c r="E5">
        <v>1</v>
      </c>
      <c r="F5" t="s">
        <v>56</v>
      </c>
      <c r="G5">
        <f>IF(('C13 OC'!R8+'C13 TGC'!R8+'C13 TLC'!R8+'C13 R2TC'!R8)&gt;0,1,0)</f>
        <v>0</v>
      </c>
      <c r="H5">
        <f>IF(('C13 OC'!P8+'C13 TGC'!P8+'C13 TLC'!P8+'C13 R2TC'!P8)&gt;0,1,0)</f>
        <v>0</v>
      </c>
      <c r="I5">
        <f>IF(('C13 OC'!S8+'C13 TGC'!S8+'C13 TLC'!S8+'C13 R2TC'!S8)&gt;0,1,0)</f>
        <v>0</v>
      </c>
      <c r="J5">
        <f>IF(('C13 OC'!T8+'C13 TGC'!T8+'C13 TLC'!T8+'C13 R2TC'!T8)=4,1,0)</f>
        <v>0</v>
      </c>
    </row>
    <row r="6" spans="1:10" ht="12.75">
      <c r="A6">
        <v>56267</v>
      </c>
      <c r="B6" t="s">
        <v>54</v>
      </c>
      <c r="C6">
        <v>20050718</v>
      </c>
      <c r="D6" t="s">
        <v>60</v>
      </c>
      <c r="E6">
        <v>2</v>
      </c>
      <c r="F6" t="s">
        <v>56</v>
      </c>
      <c r="G6">
        <f>IF(('C13 OC'!R9+'C13 TGC'!R9+'C13 TLC'!R9+'C13 R2TC'!R9)&gt;0,1,0)</f>
        <v>0</v>
      </c>
      <c r="H6">
        <f>IF(('C13 OC'!P9+'C13 TGC'!P9+'C13 TLC'!P9+'C13 R2TC'!P9)&gt;0,1,0)</f>
        <v>0</v>
      </c>
      <c r="I6">
        <f>IF(('C13 OC'!S9+'C13 TGC'!S9+'C13 TLC'!S9+'C13 R2TC'!S9)&gt;0,1,0)</f>
        <v>0</v>
      </c>
      <c r="J6">
        <f>IF(('C13 OC'!T9+'C13 TGC'!T9+'C13 TLC'!T9+'C13 R2TC'!T9)=4,1,0)</f>
        <v>0</v>
      </c>
    </row>
    <row r="7" spans="1:10" ht="12.75">
      <c r="A7">
        <v>56378</v>
      </c>
      <c r="B7" t="s">
        <v>54</v>
      </c>
      <c r="C7">
        <v>20050817</v>
      </c>
      <c r="D7" t="s">
        <v>61</v>
      </c>
      <c r="E7">
        <v>1</v>
      </c>
      <c r="F7" t="s">
        <v>56</v>
      </c>
      <c r="G7">
        <f>IF(('C13 OC'!R10+'C13 TGC'!R10+'C13 TLC'!R10+'C13 R2TC'!R10)&gt;0,1,0)</f>
        <v>0</v>
      </c>
      <c r="H7">
        <f>IF(('C13 OC'!P10+'C13 TGC'!P10+'C13 TLC'!P10+'C13 R2TC'!P10)&gt;0,1,0)</f>
        <v>0</v>
      </c>
      <c r="I7">
        <f>IF(('C13 OC'!S10+'C13 TGC'!S10+'C13 TLC'!S10+'C13 R2TC'!S10)&gt;0,1,0)</f>
        <v>0</v>
      </c>
      <c r="J7">
        <f>IF(('C13 OC'!T10+'C13 TGC'!T10+'C13 TLC'!T10+'C13 R2TC'!T10)=4,1,0)</f>
        <v>0</v>
      </c>
    </row>
    <row r="8" spans="1:10" ht="12.75">
      <c r="A8">
        <v>56379</v>
      </c>
      <c r="B8" t="s">
        <v>54</v>
      </c>
      <c r="C8">
        <v>20050821</v>
      </c>
      <c r="D8" t="s">
        <v>61</v>
      </c>
      <c r="E8">
        <v>2</v>
      </c>
      <c r="F8" t="s">
        <v>56</v>
      </c>
      <c r="G8">
        <f>IF(('C13 OC'!R11+'C13 TGC'!R11+'C13 TLC'!R11+'C13 R2TC'!R11)&gt;0,1,0)</f>
        <v>0</v>
      </c>
      <c r="H8">
        <f>IF(('C13 OC'!P11+'C13 TGC'!P11+'C13 TLC'!P11+'C13 R2TC'!P11)&gt;0,1,0)</f>
        <v>1</v>
      </c>
      <c r="I8">
        <f>IF(('C13 OC'!S11+'C13 TGC'!S11+'C13 TLC'!S11+'C13 R2TC'!S11)&gt;0,1,0)</f>
        <v>0</v>
      </c>
      <c r="J8">
        <f>IF(('C13 OC'!T11+'C13 TGC'!T11+'C13 TLC'!T11+'C13 R2TC'!T11)=4,1,0)</f>
        <v>0</v>
      </c>
    </row>
    <row r="9" spans="1:10" ht="12.75">
      <c r="A9">
        <v>56733</v>
      </c>
      <c r="B9" t="s">
        <v>54</v>
      </c>
      <c r="C9">
        <v>20050831</v>
      </c>
      <c r="D9" t="s">
        <v>57</v>
      </c>
      <c r="E9">
        <v>3</v>
      </c>
      <c r="F9" t="s">
        <v>62</v>
      </c>
      <c r="G9">
        <f>IF(('C13 OC'!R12+'C13 TGC'!R12+'C13 TLC'!R12+'C13 R2TC'!R12)&gt;0,1,0)</f>
        <v>0</v>
      </c>
      <c r="H9">
        <f>IF(('C13 OC'!P12+'C13 TGC'!P12+'C13 TLC'!P12+'C13 R2TC'!P12)&gt;0,1,0)</f>
        <v>0</v>
      </c>
      <c r="I9">
        <f>IF(('C13 OC'!S12+'C13 TGC'!S12+'C13 TLC'!S12+'C13 R2TC'!S12)&gt;0,1,0)</f>
        <v>0</v>
      </c>
      <c r="J9">
        <f>IF(('C13 OC'!T12+'C13 TGC'!T12+'C13 TLC'!T12+'C13 R2TC'!T12)=4,1,0)</f>
        <v>0</v>
      </c>
    </row>
    <row r="10" spans="1:10" ht="12.75">
      <c r="A10">
        <v>56380</v>
      </c>
      <c r="B10" t="s">
        <v>54</v>
      </c>
      <c r="C10">
        <v>20050913</v>
      </c>
      <c r="D10" t="s">
        <v>60</v>
      </c>
      <c r="E10">
        <v>1</v>
      </c>
      <c r="F10" t="s">
        <v>56</v>
      </c>
      <c r="G10">
        <f>IF(('C13 OC'!R13+'C13 TGC'!R13+'C13 TLC'!R13+'C13 R2TC'!R13)&gt;0,1,0)</f>
        <v>0</v>
      </c>
      <c r="H10">
        <f>IF(('C13 OC'!P13+'C13 TGC'!P13+'C13 TLC'!P13+'C13 R2TC'!P13)&gt;0,1,0)</f>
        <v>0</v>
      </c>
      <c r="I10">
        <f>IF(('C13 OC'!S13+'C13 TGC'!S13+'C13 TLC'!S13+'C13 R2TC'!S13)&gt;0,1,0)</f>
        <v>0</v>
      </c>
      <c r="J10">
        <f>IF(('C13 OC'!T13+'C13 TGC'!T13+'C13 TLC'!T13+'C13 R2TC'!T13)=4,1,0)</f>
        <v>0</v>
      </c>
    </row>
    <row r="11" spans="1:10" ht="12.75">
      <c r="A11">
        <v>56734</v>
      </c>
      <c r="B11" t="s">
        <v>54</v>
      </c>
      <c r="C11">
        <v>20051022</v>
      </c>
      <c r="D11" t="s">
        <v>60</v>
      </c>
      <c r="E11">
        <v>4</v>
      </c>
      <c r="F11" t="s">
        <v>62</v>
      </c>
      <c r="G11">
        <f>IF(('C13 OC'!R14+'C13 TGC'!R14+'C13 TLC'!R14+'C13 R2TC'!R14)&gt;0,1,0)</f>
        <v>0</v>
      </c>
      <c r="H11">
        <f>IF(('C13 OC'!P14+'C13 TGC'!P14+'C13 TLC'!P14+'C13 R2TC'!P14)&gt;0,1,0)</f>
        <v>0</v>
      </c>
      <c r="I11">
        <f>IF(('C13 OC'!S14+'C13 TGC'!S14+'C13 TLC'!S14+'C13 R2TC'!S14)&gt;0,1,0)</f>
        <v>0</v>
      </c>
      <c r="J11">
        <f>IF(('C13 OC'!T14+'C13 TGC'!T14+'C13 TLC'!T14+'C13 R2TC'!T14)=4,1,0)</f>
        <v>0</v>
      </c>
    </row>
    <row r="12" spans="1:10" ht="12.75">
      <c r="A12">
        <v>59003</v>
      </c>
      <c r="B12" t="s">
        <v>54</v>
      </c>
      <c r="C12">
        <v>20070313</v>
      </c>
      <c r="D12">
        <v>831</v>
      </c>
      <c r="E12">
        <v>3</v>
      </c>
      <c r="F12" t="s">
        <v>62</v>
      </c>
      <c r="G12">
        <f>IF(('C13 OC'!R15+'C13 TGC'!R15+'C13 TLC'!R15+'C13 R2TC'!R15)&gt;0,1,0)</f>
        <v>0</v>
      </c>
      <c r="H12">
        <f>IF(('C13 OC'!P15+'C13 TGC'!P15+'C13 TLC'!P15+'C13 R2TC'!P15)&gt;0,1,0)</f>
        <v>0</v>
      </c>
      <c r="I12">
        <f>IF(('C13 OC'!S15+'C13 TGC'!S15+'C13 TLC'!S15+'C13 R2TC'!S15)&gt;0,1,0)</f>
        <v>0</v>
      </c>
      <c r="J12">
        <f>IF(('C13 OC'!T15+'C13 TGC'!T15+'C13 TLC'!T15+'C13 R2TC'!T15)=4,1,0)</f>
        <v>0</v>
      </c>
    </row>
    <row r="13" spans="1:10" ht="12.75">
      <c r="A13">
        <v>62275</v>
      </c>
      <c r="B13" t="s">
        <v>54</v>
      </c>
      <c r="C13">
        <v>20070316</v>
      </c>
      <c r="D13">
        <v>831</v>
      </c>
      <c r="E13">
        <v>2</v>
      </c>
      <c r="F13" t="s">
        <v>62</v>
      </c>
      <c r="G13">
        <f>IF(('C13 OC'!R16+'C13 TGC'!R16+'C13 TLC'!R16+'C13 R2TC'!R16)&gt;0,1,0)</f>
        <v>0</v>
      </c>
      <c r="H13">
        <f>IF(('C13 OC'!P16+'C13 TGC'!P16+'C13 TLC'!P16+'C13 R2TC'!P16)&gt;0,1,0)</f>
        <v>0</v>
      </c>
      <c r="I13">
        <f>IF(('C13 OC'!S16+'C13 TGC'!S16+'C13 TLC'!S16+'C13 R2TC'!S16)&gt;0,1,0)</f>
        <v>0</v>
      </c>
      <c r="J13">
        <f>IF(('C13 OC'!T16+'C13 TGC'!T16+'C13 TLC'!T16+'C13 R2TC'!T16)=4,1,0)</f>
        <v>0</v>
      </c>
    </row>
    <row r="14" spans="1:10" ht="12.75">
      <c r="A14">
        <v>62592</v>
      </c>
      <c r="B14" t="s">
        <v>54</v>
      </c>
      <c r="C14">
        <v>20070418</v>
      </c>
      <c r="D14">
        <v>831</v>
      </c>
      <c r="E14">
        <v>1</v>
      </c>
      <c r="F14" t="s">
        <v>62</v>
      </c>
      <c r="G14">
        <f>IF(('C13 OC'!R17+'C13 TGC'!R17+'C13 TLC'!R17+'C13 R2TC'!R17)&gt;0,1,0)</f>
        <v>0</v>
      </c>
      <c r="H14">
        <f>IF(('C13 OC'!P17+'C13 TGC'!P17+'C13 TLC'!P17+'C13 R2TC'!P17)&gt;0,1,0)</f>
        <v>0</v>
      </c>
      <c r="I14">
        <f>IF(('C13 OC'!S17+'C13 TGC'!S17+'C13 TLC'!S17+'C13 R2TC'!S17)&gt;0,1,0)</f>
        <v>0</v>
      </c>
      <c r="J14">
        <f>IF(('C13 OC'!T17+'C13 TGC'!T17+'C13 TLC'!T17+'C13 R2TC'!T17)=4,1,0)</f>
        <v>0</v>
      </c>
    </row>
    <row r="15" spans="1:10" ht="12.75">
      <c r="A15">
        <v>66764</v>
      </c>
      <c r="B15" t="s">
        <v>54</v>
      </c>
      <c r="C15">
        <v>20080510</v>
      </c>
      <c r="D15" t="s">
        <v>63</v>
      </c>
      <c r="E15">
        <v>2</v>
      </c>
      <c r="F15" t="s">
        <v>62</v>
      </c>
      <c r="G15">
        <f>IF(('C13 OC'!R18+'C13 TGC'!R18+'C13 TLC'!R18+'C13 R2TC'!R18)&gt;0,1,0)</f>
        <v>0</v>
      </c>
      <c r="H15">
        <f>IF(('C13 OC'!P18+'C13 TGC'!P18+'C13 TLC'!P18+'C13 R2TC'!P18)&gt;0,1,0)</f>
        <v>0</v>
      </c>
      <c r="I15">
        <f>IF(('C13 OC'!S18+'C13 TGC'!S18+'C13 TLC'!S18+'C13 R2TC'!S18)&gt;0,1,0)</f>
        <v>0</v>
      </c>
      <c r="J15">
        <f>IF(('C13 OC'!T18+'C13 TGC'!T18+'C13 TLC'!T18+'C13 R2TC'!T18)=4,1,0)</f>
        <v>0</v>
      </c>
    </row>
    <row r="16" spans="1:10" ht="12.75">
      <c r="A16">
        <v>66885</v>
      </c>
      <c r="B16" t="s">
        <v>54</v>
      </c>
      <c r="C16">
        <v>20090913</v>
      </c>
      <c r="D16" t="s">
        <v>63</v>
      </c>
      <c r="E16">
        <v>2</v>
      </c>
      <c r="F16" t="s">
        <v>62</v>
      </c>
      <c r="G16">
        <f>IF(('C13 OC'!R19+'C13 TGC'!R19+'C13 TLC'!R19+'C13 R2TC'!R19)&gt;0,1,0)</f>
        <v>0</v>
      </c>
      <c r="H16">
        <f>IF(('C13 OC'!P19+'C13 TGC'!P19+'C13 TLC'!P19+'C13 R2TC'!P19)&gt;0,1,0)</f>
        <v>0</v>
      </c>
      <c r="I16">
        <f>IF(('C13 OC'!S19+'C13 TGC'!S19+'C13 TLC'!S19+'C13 R2TC'!S19)&gt;0,1,0)</f>
        <v>0</v>
      </c>
      <c r="J16">
        <f>IF(('C13 OC'!T19+'C13 TGC'!T19+'C13 TLC'!T19+'C13 R2TC'!T19)=4,1,0)</f>
        <v>0</v>
      </c>
    </row>
    <row r="17" spans="1:10" ht="12.75">
      <c r="A17">
        <v>72176</v>
      </c>
      <c r="B17" t="s">
        <v>54</v>
      </c>
      <c r="C17">
        <v>20100815</v>
      </c>
      <c r="D17" t="s">
        <v>63</v>
      </c>
      <c r="E17">
        <v>1</v>
      </c>
      <c r="F17" t="s">
        <v>62</v>
      </c>
      <c r="G17">
        <f>IF(('C13 OC'!R20+'C13 TGC'!R20+'C13 TLC'!R20+'C13 R2TC'!R20)&gt;0,1,0)</f>
        <v>0</v>
      </c>
      <c r="H17">
        <f>IF(('C13 OC'!P20+'C13 TGC'!P20+'C13 TLC'!P20+'C13 R2TC'!P20)&gt;0,1,0)</f>
        <v>0</v>
      </c>
      <c r="I17">
        <f>IF(('C13 OC'!S20+'C13 TGC'!S20+'C13 TLC'!S20+'C13 R2TC'!S20)&gt;0,1,0)</f>
        <v>0</v>
      </c>
      <c r="J17">
        <f>IF(('C13 OC'!T20+'C13 TGC'!T20+'C13 TLC'!T20+'C13 R2TC'!T20)=4,1,0)</f>
        <v>0</v>
      </c>
    </row>
    <row r="20" spans="1:10" ht="12.75">
      <c r="A20">
        <v>55740</v>
      </c>
      <c r="B20" t="s">
        <v>64</v>
      </c>
      <c r="C20">
        <v>20050611</v>
      </c>
      <c r="D20" t="s">
        <v>55</v>
      </c>
      <c r="E20">
        <v>1</v>
      </c>
      <c r="F20" t="s">
        <v>56</v>
      </c>
      <c r="G20">
        <f>IF(('C13 OC'!R23+'C13 TGC'!R23+'C13 TLC'!R23+'C13 R2TC'!R23)&gt;0,1,0)</f>
        <v>0</v>
      </c>
      <c r="H20">
        <f>IF(('C13 OC'!P23+'C13 TGC'!P23+'C13 TLC'!P23+'C13 R2TC'!P23)&gt;0,1,0)</f>
        <v>0</v>
      </c>
      <c r="I20">
        <f>IF(('C13 OC'!S23+'C13 TGC'!S23+'C13 TLC'!S23+'C13 R2TC'!S23)&gt;0,1,0)</f>
        <v>0</v>
      </c>
      <c r="J20">
        <f>IF(('C13 OC'!T23+'C13 TGC'!T23+'C13 TLC'!T23+'C13 R2TC'!T23)=4,1,0)</f>
        <v>0</v>
      </c>
    </row>
    <row r="21" spans="1:10" ht="12.75">
      <c r="A21">
        <v>56272</v>
      </c>
      <c r="B21" t="s">
        <v>64</v>
      </c>
      <c r="C21">
        <v>20050714</v>
      </c>
      <c r="D21" t="s">
        <v>60</v>
      </c>
      <c r="E21">
        <v>1</v>
      </c>
      <c r="F21" t="s">
        <v>56</v>
      </c>
      <c r="G21">
        <f>IF(('C13 OC'!R24+'C13 TGC'!R24+'C13 TLC'!R24+'C13 R2TC'!R24)&gt;0,1,0)</f>
        <v>0</v>
      </c>
      <c r="H21">
        <f>IF(('C13 OC'!P24+'C13 TGC'!P24+'C13 TLC'!P24+'C13 R2TC'!P24)&gt;0,1,0)</f>
        <v>0</v>
      </c>
      <c r="I21">
        <f>IF(('C13 OC'!S24+'C13 TGC'!S24+'C13 TLC'!S24+'C13 R2TC'!S24)&gt;0,1,0)</f>
        <v>0</v>
      </c>
      <c r="J21">
        <f>IF(('C13 OC'!T24+'C13 TGC'!T24+'C13 TLC'!T24+'C13 R2TC'!T24)=4,1,0)</f>
        <v>0</v>
      </c>
    </row>
    <row r="22" spans="1:10" ht="12.75">
      <c r="A22">
        <v>56384</v>
      </c>
      <c r="B22" t="s">
        <v>64</v>
      </c>
      <c r="C22">
        <v>20050812</v>
      </c>
      <c r="D22" t="s">
        <v>65</v>
      </c>
      <c r="E22">
        <v>1</v>
      </c>
      <c r="F22" t="s">
        <v>56</v>
      </c>
      <c r="G22">
        <f>IF(('C13 OC'!R25+'C13 TGC'!R25+'C13 TLC'!R25+'C13 R2TC'!R25)&gt;0,1,0)</f>
        <v>0</v>
      </c>
      <c r="H22">
        <f>IF(('C13 OC'!P25+'C13 TGC'!P25+'C13 TLC'!P25+'C13 R2TC'!P25)&gt;0,1,0)</f>
        <v>0</v>
      </c>
      <c r="I22">
        <f>IF(('C13 OC'!S25+'C13 TGC'!S25+'C13 TLC'!S25+'C13 R2TC'!S25)&gt;0,1,0)</f>
        <v>0</v>
      </c>
      <c r="J22">
        <f>IF(('C13 OC'!T25+'C13 TGC'!T25+'C13 TLC'!T25+'C13 R2TC'!T25)=4,1,0)</f>
        <v>0</v>
      </c>
    </row>
    <row r="23" spans="1:10" ht="12.75">
      <c r="A23">
        <v>56385</v>
      </c>
      <c r="B23" t="s">
        <v>64</v>
      </c>
      <c r="C23">
        <v>20050908</v>
      </c>
      <c r="D23" t="s">
        <v>57</v>
      </c>
      <c r="E23">
        <v>1</v>
      </c>
      <c r="F23" t="s">
        <v>56</v>
      </c>
      <c r="G23">
        <f>IF(('C13 OC'!R26+'C13 TGC'!R26+'C13 TLC'!R26+'C13 R2TC'!R26)&gt;0,1,0)</f>
        <v>0</v>
      </c>
      <c r="H23">
        <f>IF(('C13 OC'!P26+'C13 TGC'!P26+'C13 TLC'!P26+'C13 R2TC'!P26)&gt;0,1,0)</f>
        <v>0</v>
      </c>
      <c r="I23">
        <f>IF(('C13 OC'!S26+'C13 TGC'!S26+'C13 TLC'!S26+'C13 R2TC'!S26)&gt;0,1,0)</f>
        <v>0</v>
      </c>
      <c r="J23">
        <f>IF(('C13 OC'!T26+'C13 TGC'!T26+'C13 TLC'!T26+'C13 R2TC'!T26)=4,1,0)</f>
        <v>0</v>
      </c>
    </row>
    <row r="26" spans="1:10" ht="12.75">
      <c r="A26">
        <v>55741</v>
      </c>
      <c r="B26" t="s">
        <v>66</v>
      </c>
      <c r="C26">
        <v>20050602</v>
      </c>
      <c r="D26" t="s">
        <v>55</v>
      </c>
      <c r="E26">
        <v>1</v>
      </c>
      <c r="F26" t="s">
        <v>56</v>
      </c>
      <c r="G26">
        <f>IF(('C13 OC'!R29+'C13 TGC'!R29+'C13 TLC'!R29+'C13 R2TC'!R29)&gt;0,1,0)</f>
        <v>0</v>
      </c>
      <c r="H26">
        <f>IF(('C13 OC'!P29+'C13 TGC'!P29+'C13 TLC'!P29+'C13 R2TC'!P29)&gt;0,1,0)</f>
        <v>0</v>
      </c>
      <c r="I26">
        <f>IF(('C13 OC'!S29+'C13 TGC'!S29+'C13 TLC'!S29+'C13 R2TC'!S29)&gt;0,1,0)</f>
        <v>0</v>
      </c>
      <c r="J26">
        <f>IF(('C13 OC'!T29+'C13 TGC'!T29+'C13 TLC'!T29+'C13 R2TC'!T29)=4,1,0)</f>
        <v>0</v>
      </c>
    </row>
    <row r="27" spans="1:10" ht="12.75">
      <c r="A27">
        <v>56273</v>
      </c>
      <c r="B27" t="s">
        <v>66</v>
      </c>
      <c r="C27">
        <v>20050720</v>
      </c>
      <c r="D27" t="s">
        <v>57</v>
      </c>
      <c r="E27">
        <v>1</v>
      </c>
      <c r="F27" t="s">
        <v>56</v>
      </c>
      <c r="G27">
        <f>IF(('C13 OC'!R30+'C13 TGC'!R30+'C13 TLC'!R30+'C13 R2TC'!R30)&gt;0,1,0)</f>
        <v>0</v>
      </c>
      <c r="H27">
        <f>IF(('C13 OC'!P30+'C13 TGC'!P30+'C13 TLC'!P30+'C13 R2TC'!P30)&gt;0,1,0)</f>
        <v>0</v>
      </c>
      <c r="I27">
        <f>IF(('C13 OC'!S30+'C13 TGC'!S30+'C13 TLC'!S30+'C13 R2TC'!S30)&gt;0,1,0)</f>
        <v>0</v>
      </c>
      <c r="J27">
        <f>IF(('C13 OC'!T30+'C13 TGC'!T30+'C13 TLC'!T30+'C13 R2TC'!T30)=4,1,0)</f>
        <v>0</v>
      </c>
    </row>
    <row r="28" spans="1:10" ht="12.75">
      <c r="A28">
        <v>56386</v>
      </c>
      <c r="B28" t="s">
        <v>66</v>
      </c>
      <c r="C28">
        <v>20050817</v>
      </c>
      <c r="D28" t="s">
        <v>65</v>
      </c>
      <c r="E28">
        <v>1</v>
      </c>
      <c r="F28" t="s">
        <v>56</v>
      </c>
      <c r="G28">
        <f>IF(('C13 OC'!R31+'C13 TGC'!R31+'C13 TLC'!R31+'C13 R2TC'!R31)&gt;0,1,0)</f>
        <v>0</v>
      </c>
      <c r="H28">
        <f>IF(('C13 OC'!P31+'C13 TGC'!P31+'C13 TLC'!P31+'C13 R2TC'!P31)&gt;0,1,0)</f>
        <v>0</v>
      </c>
      <c r="I28">
        <f>IF(('C13 OC'!S31+'C13 TGC'!S31+'C13 TLC'!S31+'C13 R2TC'!S31)&gt;0,1,0)</f>
        <v>0</v>
      </c>
      <c r="J28">
        <f>IF(('C13 OC'!T31+'C13 TGC'!T31+'C13 TLC'!T31+'C13 R2TC'!T31)=4,1,0)</f>
        <v>0</v>
      </c>
    </row>
    <row r="29" spans="1:10" ht="12.75">
      <c r="A29">
        <v>56387</v>
      </c>
      <c r="B29" t="s">
        <v>66</v>
      </c>
      <c r="C29">
        <v>20050915</v>
      </c>
      <c r="D29" t="s">
        <v>57</v>
      </c>
      <c r="E29">
        <v>1</v>
      </c>
      <c r="F29" t="s">
        <v>56</v>
      </c>
      <c r="G29">
        <f>IF(('C13 OC'!R32+'C13 TGC'!R32+'C13 TLC'!R32+'C13 R2TC'!R32)&gt;0,1,0)</f>
        <v>0</v>
      </c>
      <c r="H29">
        <f>IF(('C13 OC'!P32+'C13 TGC'!P32+'C13 TLC'!P32+'C13 R2TC'!P32)&gt;0,1,0)</f>
        <v>0</v>
      </c>
      <c r="I29">
        <f>IF(('C13 OC'!S32+'C13 TGC'!S32+'C13 TLC'!S32+'C13 R2TC'!S32)&gt;0,1,0)</f>
        <v>0</v>
      </c>
      <c r="J29">
        <f>IF(('C13 OC'!T32+'C13 TGC'!T32+'C13 TLC'!T32+'C13 R2TC'!T32)=4,1,0)</f>
        <v>0</v>
      </c>
    </row>
    <row r="32" spans="1:10" ht="12.75">
      <c r="A32">
        <v>55742</v>
      </c>
      <c r="B32" t="s">
        <v>67</v>
      </c>
      <c r="C32">
        <v>20050603</v>
      </c>
      <c r="D32" t="s">
        <v>60</v>
      </c>
      <c r="E32">
        <v>2</v>
      </c>
      <c r="F32" t="s">
        <v>56</v>
      </c>
      <c r="G32">
        <f>IF(('C13 OC'!R35+'C13 TGC'!R35+'C13 TLC'!R35+'C13 R2TC'!R35)&gt;0,1,0)</f>
        <v>0</v>
      </c>
      <c r="H32">
        <f>IF(('C13 OC'!P35+'C13 TGC'!P35+'C13 TLC'!P35+'C13 R2TC'!P35)&gt;0,1,0)</f>
        <v>0</v>
      </c>
      <c r="I32">
        <f>IF(('C13 OC'!S35+'C13 TGC'!S35+'C13 TLC'!S35+'C13 R2TC'!S35)&gt;0,1,0)</f>
        <v>0</v>
      </c>
      <c r="J32">
        <f>IF(('C13 OC'!T35+'C13 TGC'!T35+'C13 TLC'!T35+'C13 R2TC'!T35)=4,1,0)</f>
        <v>0</v>
      </c>
    </row>
    <row r="33" spans="1:10" ht="12.75">
      <c r="A33">
        <v>56274</v>
      </c>
      <c r="B33" t="s">
        <v>67</v>
      </c>
      <c r="C33">
        <v>20050714</v>
      </c>
      <c r="D33" t="s">
        <v>61</v>
      </c>
      <c r="E33">
        <v>2</v>
      </c>
      <c r="F33" t="s">
        <v>56</v>
      </c>
      <c r="G33">
        <f>IF(('C13 OC'!R36+'C13 TGC'!R36+'C13 TLC'!R36+'C13 R2TC'!R36)&gt;0,1,0)</f>
        <v>0</v>
      </c>
      <c r="H33">
        <f>IF(('C13 OC'!P36+'C13 TGC'!P36+'C13 TLC'!P36+'C13 R2TC'!P36)&gt;0,1,0)</f>
        <v>0</v>
      </c>
      <c r="I33">
        <f>IF(('C13 OC'!S36+'C13 TGC'!S36+'C13 TLC'!S36+'C13 R2TC'!S36)&gt;0,1,0)</f>
        <v>0</v>
      </c>
      <c r="J33">
        <f>IF(('C13 OC'!T36+'C13 TGC'!T36+'C13 TLC'!T36+'C13 R2TC'!T36)=4,1,0)</f>
        <v>0</v>
      </c>
    </row>
    <row r="34" spans="1:10" ht="12.75">
      <c r="A34">
        <v>56388</v>
      </c>
      <c r="B34" t="s">
        <v>67</v>
      </c>
      <c r="C34">
        <v>20050819</v>
      </c>
      <c r="D34" t="s">
        <v>57</v>
      </c>
      <c r="E34">
        <v>2</v>
      </c>
      <c r="F34" t="s">
        <v>58</v>
      </c>
      <c r="G34">
        <f>IF(('C13 OC'!R37+'C13 TGC'!R37+'C13 TLC'!R37+'C13 R2TC'!R37)&gt;0,1,0)</f>
        <v>0</v>
      </c>
      <c r="H34">
        <f>IF(('C13 OC'!P37+'C13 TGC'!P37+'C13 TLC'!P37+'C13 R2TC'!P37)&gt;0,1,0)</f>
        <v>0</v>
      </c>
      <c r="I34">
        <f>IF(('C13 OC'!S37+'C13 TGC'!S37+'C13 TLC'!S37+'C13 R2TC'!S37)&gt;0,1,0)</f>
        <v>0</v>
      </c>
      <c r="J34">
        <f>IF(('C13 OC'!T37+'C13 TGC'!T37+'C13 TLC'!T37+'C13 R2TC'!T37)=4,1,0)</f>
        <v>0</v>
      </c>
    </row>
    <row r="35" spans="1:10" ht="12.75">
      <c r="A35">
        <v>56389</v>
      </c>
      <c r="B35" t="s">
        <v>67</v>
      </c>
      <c r="C35">
        <v>20050923</v>
      </c>
      <c r="D35" t="s">
        <v>68</v>
      </c>
      <c r="E35">
        <v>2</v>
      </c>
      <c r="F35" t="s">
        <v>56</v>
      </c>
      <c r="G35">
        <f>IF(('C13 OC'!R38+'C13 TGC'!R38+'C13 TLC'!R38+'C13 R2TC'!R38)&gt;0,1,0)</f>
        <v>0</v>
      </c>
      <c r="H35">
        <f>IF(('C13 OC'!P38+'C13 TGC'!P38+'C13 TLC'!P38+'C13 R2TC'!P38)&gt;0,1,0)</f>
        <v>0</v>
      </c>
      <c r="I35">
        <f>IF(('C13 OC'!S38+'C13 TGC'!S38+'C13 TLC'!S38+'C13 R2TC'!S38)&gt;0,1,0)</f>
        <v>0</v>
      </c>
      <c r="J35">
        <f>IF(('C13 OC'!T38+'C13 TGC'!T38+'C13 TLC'!T38+'C13 R2TC'!T38)=4,1,0)</f>
        <v>0</v>
      </c>
    </row>
    <row r="36" spans="1:10" ht="12.75">
      <c r="A36">
        <v>58948</v>
      </c>
      <c r="B36" t="s">
        <v>67</v>
      </c>
      <c r="C36">
        <v>20070406</v>
      </c>
      <c r="D36">
        <v>831</v>
      </c>
      <c r="E36">
        <v>2</v>
      </c>
      <c r="F36" t="s">
        <v>62</v>
      </c>
      <c r="G36">
        <f>IF(('C13 OC'!R39+'C13 TGC'!R39+'C13 TLC'!R39+'C13 R2TC'!R39)&gt;0,1,0)</f>
        <v>0</v>
      </c>
      <c r="H36">
        <f>IF(('C13 OC'!P39+'C13 TGC'!P39+'C13 TLC'!P39+'C13 R2TC'!P39)&gt;0,1,0)</f>
        <v>0</v>
      </c>
      <c r="I36">
        <f>IF(('C13 OC'!S39+'C13 TGC'!S39+'C13 TLC'!S39+'C13 R2TC'!S39)&gt;0,1,0)</f>
        <v>1</v>
      </c>
      <c r="J36">
        <f>IF(('C13 OC'!T39+'C13 TGC'!T39+'C13 TLC'!T39+'C13 R2TC'!T39)=4,1,0)</f>
        <v>0</v>
      </c>
    </row>
    <row r="37" spans="1:10" ht="12.75">
      <c r="A37">
        <v>66765</v>
      </c>
      <c r="B37" t="s">
        <v>67</v>
      </c>
      <c r="C37">
        <v>20080814</v>
      </c>
      <c r="D37" t="s">
        <v>63</v>
      </c>
      <c r="E37">
        <v>2</v>
      </c>
      <c r="F37" t="s">
        <v>62</v>
      </c>
      <c r="G37">
        <f>IF(('C13 OC'!R40+'C13 TGC'!R40+'C13 TLC'!R40+'C13 R2TC'!R40)&gt;0,1,0)</f>
        <v>0</v>
      </c>
      <c r="H37">
        <f>IF(('C13 OC'!P40+'C13 TGC'!P40+'C13 TLC'!P40+'C13 R2TC'!P40)&gt;0,1,0)</f>
        <v>0</v>
      </c>
      <c r="I37">
        <f>IF(('C13 OC'!S40+'C13 TGC'!S40+'C13 TLC'!S40+'C13 R2TC'!S40)&gt;0,1,0)</f>
        <v>1</v>
      </c>
      <c r="J37">
        <f>IF(('C13 OC'!T40+'C13 TGC'!T40+'C13 TLC'!T40+'C13 R2TC'!T40)=4,1,0)</f>
        <v>0</v>
      </c>
    </row>
    <row r="40" spans="1:10" ht="12.75">
      <c r="A40">
        <v>55738</v>
      </c>
      <c r="B40" t="s">
        <v>69</v>
      </c>
      <c r="C40">
        <v>20050605</v>
      </c>
      <c r="D40" t="s">
        <v>57</v>
      </c>
      <c r="E40">
        <v>2</v>
      </c>
      <c r="F40" t="s">
        <v>56</v>
      </c>
      <c r="G40">
        <f>IF(('C13 OC'!R43+'C13 TGC'!R43+'C13 TLC'!R43+'C13 R2TC'!R43)&gt;0,1,0)</f>
        <v>0</v>
      </c>
      <c r="H40">
        <f>IF(('C13 OC'!P43+'C13 TGC'!P43+'C13 TLC'!P43+'C13 R2TC'!P43)&gt;0,1,0)</f>
        <v>0</v>
      </c>
      <c r="I40">
        <f>IF(('C13 OC'!S43+'C13 TGC'!S43+'C13 TLC'!S43+'C13 R2TC'!S43)&gt;0,1,0)</f>
        <v>0</v>
      </c>
      <c r="J40">
        <f>IF(('C13 OC'!T43+'C13 TGC'!T43+'C13 TLC'!T43+'C13 R2TC'!T43)=4,1,0)</f>
        <v>0</v>
      </c>
    </row>
    <row r="41" spans="1:10" ht="12.75">
      <c r="A41">
        <v>56126</v>
      </c>
      <c r="B41" t="s">
        <v>69</v>
      </c>
      <c r="C41">
        <v>20050621</v>
      </c>
      <c r="D41" t="s">
        <v>60</v>
      </c>
      <c r="E41">
        <v>3</v>
      </c>
      <c r="F41" t="s">
        <v>56</v>
      </c>
      <c r="G41">
        <f>IF(('C13 OC'!R44+'C13 TGC'!R44+'C13 TLC'!R44+'C13 R2TC'!R44)&gt;0,1,0)</f>
        <v>0</v>
      </c>
      <c r="H41">
        <f>IF(('C13 OC'!P44+'C13 TGC'!P44+'C13 TLC'!P44+'C13 R2TC'!P44)&gt;0,1,0)</f>
        <v>0</v>
      </c>
      <c r="I41">
        <f>IF(('C13 OC'!S44+'C13 TGC'!S44+'C13 TLC'!S44+'C13 R2TC'!S44)&gt;0,1,0)</f>
        <v>0</v>
      </c>
      <c r="J41">
        <f>IF(('C13 OC'!T44+'C13 TGC'!T44+'C13 TLC'!T44+'C13 R2TC'!T44)=4,1,0)</f>
        <v>0</v>
      </c>
    </row>
    <row r="42" spans="1:10" ht="12.75">
      <c r="A42">
        <v>56269</v>
      </c>
      <c r="B42" t="s">
        <v>69</v>
      </c>
      <c r="C42">
        <v>20050719</v>
      </c>
      <c r="D42" t="s">
        <v>65</v>
      </c>
      <c r="E42">
        <v>2</v>
      </c>
      <c r="F42" t="s">
        <v>56</v>
      </c>
      <c r="G42">
        <f>IF(('C13 OC'!R45+'C13 TGC'!R45+'C13 TLC'!R45+'C13 R2TC'!R45)&gt;0,1,0)</f>
        <v>0</v>
      </c>
      <c r="H42">
        <f>IF(('C13 OC'!P45+'C13 TGC'!P45+'C13 TLC'!P45+'C13 R2TC'!P45)&gt;0,1,0)</f>
        <v>0</v>
      </c>
      <c r="I42">
        <f>IF(('C13 OC'!S45+'C13 TGC'!S45+'C13 TLC'!S45+'C13 R2TC'!S45)&gt;0,1,0)</f>
        <v>0</v>
      </c>
      <c r="J42">
        <f>IF(('C13 OC'!T45+'C13 TGC'!T45+'C13 TLC'!T45+'C13 R2TC'!T45)=4,1,0)</f>
        <v>0</v>
      </c>
    </row>
    <row r="43" spans="1:10" ht="12.75">
      <c r="A43">
        <v>56270</v>
      </c>
      <c r="B43" t="s">
        <v>69</v>
      </c>
      <c r="C43">
        <v>20050721</v>
      </c>
      <c r="D43" t="s">
        <v>59</v>
      </c>
      <c r="E43">
        <v>3</v>
      </c>
      <c r="F43" t="s">
        <v>56</v>
      </c>
      <c r="G43">
        <f>IF(('C13 OC'!R46+'C13 TGC'!R46+'C13 TLC'!R46+'C13 R2TC'!R46)&gt;0,1,0)</f>
        <v>0</v>
      </c>
      <c r="H43">
        <f>IF(('C13 OC'!P46+'C13 TGC'!P46+'C13 TLC'!P46+'C13 R2TC'!P46)&gt;0,1,0)</f>
        <v>0</v>
      </c>
      <c r="I43">
        <f>IF(('C13 OC'!S46+'C13 TGC'!S46+'C13 TLC'!S46+'C13 R2TC'!S46)&gt;0,1,0)</f>
        <v>0</v>
      </c>
      <c r="J43">
        <f>IF(('C13 OC'!T46+'C13 TGC'!T46+'C13 TLC'!T46+'C13 R2TC'!T46)=4,1,0)</f>
        <v>0</v>
      </c>
    </row>
    <row r="44" spans="1:10" ht="12.75">
      <c r="A44">
        <v>56381</v>
      </c>
      <c r="B44" t="s">
        <v>69</v>
      </c>
      <c r="C44">
        <v>20050818</v>
      </c>
      <c r="D44" t="s">
        <v>68</v>
      </c>
      <c r="E44">
        <v>2</v>
      </c>
      <c r="F44" t="s">
        <v>56</v>
      </c>
      <c r="G44">
        <f>IF(('C13 OC'!R47+'C13 TGC'!R47+'C13 TLC'!R47+'C13 R2TC'!R47)&gt;0,1,0)</f>
        <v>0</v>
      </c>
      <c r="H44">
        <f>IF(('C13 OC'!P47+'C13 TGC'!P47+'C13 TLC'!P47+'C13 R2TC'!P47)&gt;0,1,0)</f>
        <v>0</v>
      </c>
      <c r="I44">
        <f>IF(('C13 OC'!S47+'C13 TGC'!S47+'C13 TLC'!S47+'C13 R2TC'!S47)&gt;0,1,0)</f>
        <v>0</v>
      </c>
      <c r="J44">
        <f>IF(('C13 OC'!T47+'C13 TGC'!T47+'C13 TLC'!T47+'C13 R2TC'!T47)=4,1,0)</f>
        <v>0</v>
      </c>
    </row>
    <row r="45" spans="1:10" ht="12.75">
      <c r="A45">
        <v>56383</v>
      </c>
      <c r="B45" t="s">
        <v>69</v>
      </c>
      <c r="C45">
        <v>20050824</v>
      </c>
      <c r="D45" t="s">
        <v>59</v>
      </c>
      <c r="E45">
        <v>3</v>
      </c>
      <c r="F45" t="s">
        <v>56</v>
      </c>
      <c r="G45">
        <f>IF(('C13 OC'!R48+'C13 TGC'!R48+'C13 TLC'!R48+'C13 R2TC'!R48)&gt;0,1,0)</f>
        <v>0</v>
      </c>
      <c r="H45">
        <f>IF(('C13 OC'!P48+'C13 TGC'!P48+'C13 TLC'!P48+'C13 R2TC'!P48)&gt;0,1,0)</f>
        <v>0</v>
      </c>
      <c r="I45">
        <f>IF(('C13 OC'!S48+'C13 TGC'!S48+'C13 TLC'!S48+'C13 R2TC'!S48)&gt;0,1,0)</f>
        <v>0</v>
      </c>
      <c r="J45">
        <f>IF(('C13 OC'!T48+'C13 TGC'!T48+'C13 TLC'!T48+'C13 R2TC'!T48)=4,1,0)</f>
        <v>0</v>
      </c>
    </row>
    <row r="46" spans="1:10" ht="12.75">
      <c r="A46">
        <v>56382</v>
      </c>
      <c r="B46" t="s">
        <v>69</v>
      </c>
      <c r="C46">
        <v>20050913</v>
      </c>
      <c r="D46" t="s">
        <v>60</v>
      </c>
      <c r="E46">
        <v>2</v>
      </c>
      <c r="F46" t="s">
        <v>56</v>
      </c>
      <c r="G46">
        <f>IF(('C13 OC'!R49+'C13 TGC'!R49+'C13 TLC'!R49+'C13 R2TC'!R49)&gt;0,1,0)</f>
        <v>0</v>
      </c>
      <c r="H46">
        <f>IF(('C13 OC'!P49+'C13 TGC'!P49+'C13 TLC'!P49+'C13 R2TC'!P49)&gt;0,1,0)</f>
        <v>0</v>
      </c>
      <c r="I46">
        <f>IF(('C13 OC'!S49+'C13 TGC'!S49+'C13 TLC'!S49+'C13 R2TC'!S49)&gt;0,1,0)</f>
        <v>0</v>
      </c>
      <c r="J46">
        <f>IF(('C13 OC'!T49+'C13 TGC'!T49+'C13 TLC'!T49+'C13 R2TC'!T49)=4,1,0)</f>
        <v>0</v>
      </c>
    </row>
    <row r="47" spans="1:10" ht="12.75">
      <c r="A47">
        <v>56727</v>
      </c>
      <c r="B47" t="s">
        <v>69</v>
      </c>
      <c r="C47">
        <v>20051022</v>
      </c>
      <c r="D47" t="s">
        <v>57</v>
      </c>
      <c r="E47">
        <v>1</v>
      </c>
      <c r="F47" t="s">
        <v>62</v>
      </c>
      <c r="G47">
        <f>IF(('C13 OC'!R50+'C13 TGC'!R50+'C13 TLC'!R50+'C13 R2TC'!R50)&gt;0,1,0)</f>
        <v>0</v>
      </c>
      <c r="H47">
        <f>IF(('C13 OC'!P50+'C13 TGC'!P50+'C13 TLC'!P50+'C13 R2TC'!P50)&gt;0,1,0)</f>
        <v>0</v>
      </c>
      <c r="I47">
        <f>IF(('C13 OC'!S50+'C13 TGC'!S50+'C13 TLC'!S50+'C13 R2TC'!S50)&gt;0,1,0)</f>
        <v>0</v>
      </c>
      <c r="J47">
        <f>IF(('C13 OC'!T50+'C13 TGC'!T50+'C13 TLC'!T50+'C13 R2TC'!T50)=4,1,0)</f>
        <v>0</v>
      </c>
    </row>
    <row r="48" spans="1:10" ht="12.75">
      <c r="A48">
        <v>59005</v>
      </c>
      <c r="B48" t="s">
        <v>69</v>
      </c>
      <c r="C48">
        <v>20070310</v>
      </c>
      <c r="D48">
        <v>831</v>
      </c>
      <c r="E48">
        <v>3</v>
      </c>
      <c r="F48" t="s">
        <v>43</v>
      </c>
      <c r="G48">
        <f>IF(('C13 OC'!R51+'C13 TGC'!R51+'C13 TLC'!R51+'C13 R2TC'!R51)&gt;0,1,0)</f>
        <v>0</v>
      </c>
      <c r="H48">
        <f>IF(('C13 OC'!P51+'C13 TGC'!P51+'C13 TLC'!P51+'C13 R2TC'!P51)&gt;0,1,0)</f>
        <v>1</v>
      </c>
      <c r="I48">
        <f>IF(('C13 OC'!S51+'C13 TGC'!S51+'C13 TLC'!S51+'C13 R2TC'!S51)&gt;0,1,0)</f>
        <v>0</v>
      </c>
      <c r="J48">
        <f>IF(('C13 OC'!T51+'C13 TGC'!T51+'C13 TLC'!T51+'C13 R2TC'!T51)=4,1,0)</f>
        <v>0</v>
      </c>
    </row>
    <row r="49" spans="1:10" ht="12.75">
      <c r="A49">
        <v>63178</v>
      </c>
      <c r="B49" t="s">
        <v>69</v>
      </c>
      <c r="C49">
        <v>20070528</v>
      </c>
      <c r="D49">
        <v>831</v>
      </c>
      <c r="E49">
        <v>1</v>
      </c>
      <c r="F49" t="s">
        <v>62</v>
      </c>
      <c r="G49">
        <f>IF(('C13 OC'!R52+'C13 TGC'!R52+'C13 TLC'!R52+'C13 R2TC'!R52)&gt;0,1,0)</f>
        <v>0</v>
      </c>
      <c r="H49">
        <f>IF(('C13 OC'!P52+'C13 TGC'!P52+'C13 TLC'!P52+'C13 R2TC'!P52)&gt;0,1,0)</f>
        <v>1</v>
      </c>
      <c r="I49">
        <f>IF(('C13 OC'!S52+'C13 TGC'!S52+'C13 TLC'!S52+'C13 R2TC'!S52)&gt;0,1,0)</f>
        <v>0</v>
      </c>
      <c r="J49">
        <f>IF(('C13 OC'!T52+'C13 TGC'!T52+'C13 TLC'!T52+'C13 R2TC'!T52)=4,1,0)</f>
        <v>0</v>
      </c>
    </row>
    <row r="50" spans="1:10" ht="12.75">
      <c r="A50">
        <v>66303</v>
      </c>
      <c r="B50" t="s">
        <v>69</v>
      </c>
      <c r="C50">
        <v>20080627</v>
      </c>
      <c r="D50" t="s">
        <v>63</v>
      </c>
      <c r="E50">
        <v>1</v>
      </c>
      <c r="F50" t="s">
        <v>62</v>
      </c>
      <c r="G50">
        <f>IF(('C13 OC'!R53+'C13 TGC'!R53+'C13 TLC'!R53+'C13 R2TC'!R53)&gt;0,1,0)</f>
        <v>0</v>
      </c>
      <c r="H50">
        <f>IF(('C13 OC'!P53+'C13 TGC'!P53+'C13 TLC'!P53+'C13 R2TC'!P53)&gt;0,1,0)</f>
        <v>0</v>
      </c>
      <c r="I50">
        <f>IF(('C13 OC'!S53+'C13 TGC'!S53+'C13 TLC'!S53+'C13 R2TC'!S53)&gt;0,1,0)</f>
        <v>1</v>
      </c>
      <c r="J50">
        <f>IF(('C13 OC'!T53+'C13 TGC'!T53+'C13 TLC'!T53+'C13 R2TC'!T53)=4,1,0)</f>
        <v>0</v>
      </c>
    </row>
    <row r="51" spans="1:10" ht="12.75">
      <c r="A51">
        <v>67435</v>
      </c>
      <c r="B51" t="s">
        <v>69</v>
      </c>
      <c r="C51">
        <v>20091003</v>
      </c>
      <c r="D51" t="s">
        <v>63</v>
      </c>
      <c r="E51">
        <v>1</v>
      </c>
      <c r="F51" t="s">
        <v>43</v>
      </c>
      <c r="G51">
        <f>IF(('C13 OC'!R54+'C13 TGC'!R54+'C13 TLC'!R54+'C13 R2TC'!R54)&gt;0,1,0)</f>
        <v>0</v>
      </c>
      <c r="H51">
        <f>IF(('C13 OC'!P54+'C13 TGC'!P54+'C13 TLC'!P54+'C13 R2TC'!P54)&gt;0,1,0)</f>
        <v>1</v>
      </c>
      <c r="I51">
        <f>IF(('C13 OC'!S54+'C13 TGC'!S54+'C13 TLC'!S54+'C13 R2TC'!S54)&gt;0,1,0)</f>
        <v>0</v>
      </c>
      <c r="J51">
        <f>IF(('C13 OC'!T54+'C13 TGC'!T54+'C13 TLC'!T54+'C13 R2TC'!T54)=4,1,0)</f>
        <v>0</v>
      </c>
    </row>
    <row r="52" spans="1:10" ht="12.75">
      <c r="A52">
        <v>72785</v>
      </c>
      <c r="B52" t="s">
        <v>69</v>
      </c>
      <c r="C52">
        <v>20091101</v>
      </c>
      <c r="D52" t="s">
        <v>63</v>
      </c>
      <c r="E52">
        <v>1</v>
      </c>
      <c r="F52" t="s">
        <v>62</v>
      </c>
      <c r="G52">
        <f>IF(('C13 OC'!R55+'C13 TGC'!R55+'C13 TLC'!R55+'C13 R2TC'!R55)&gt;0,1,0)</f>
        <v>0</v>
      </c>
      <c r="H52">
        <f>IF(('C13 OC'!P55+'C13 TGC'!P55+'C13 TLC'!P55+'C13 R2TC'!P55)&gt;0,1,0)</f>
        <v>0</v>
      </c>
      <c r="I52">
        <f>IF(('C13 OC'!S55+'C13 TGC'!S55+'C13 TLC'!S55+'C13 R2TC'!S55)&gt;0,1,0)</f>
        <v>0</v>
      </c>
      <c r="J52">
        <f>IF(('C13 OC'!T55+'C13 TGC'!T55+'C13 TLC'!T55+'C13 R2TC'!T55)=4,1,0)</f>
        <v>0</v>
      </c>
    </row>
  </sheetData>
  <conditionalFormatting sqref="I40:I52 I3:I17 I20:I23 I26:I29 I32:I37 H3:H52 G40:G52 G3:G17 G20:G23 G26:G29 G32:G37">
    <cfRule type="cellIs" priority="1" dxfId="0" operator="equal" stopIfTrue="1">
      <formula>1</formula>
    </cfRule>
  </conditionalFormatting>
  <conditionalFormatting sqref="J3:J17 J20:J23 J26:J29 J32:J37 J40:J52">
    <cfRule type="cellIs" priority="2" dxfId="1" operator="equal" stopIfTrue="1">
      <formula>1</formula>
    </cfRule>
  </conditionalFormatting>
  <conditionalFormatting sqref="F3:F52">
    <cfRule type="cellIs" priority="3" dxfId="0" operator="equal" stopIfTrue="1">
      <formula>"OC"</formula>
    </cfRule>
    <cfRule type="cellIs" priority="4" dxfId="0" operator="equal" stopIfTrue="1">
      <formula>"OO"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Z1">
      <pane ySplit="4" topLeftCell="BM85" activePane="bottomLeft" state="frozen"/>
      <selection pane="topLeft" activeCell="A1" sqref="A1"/>
      <selection pane="bottomLeft" activeCell="AB3" sqref="AB3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1.734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1.734</v>
      </c>
      <c r="AH1" t="str">
        <f>"for ei limits of "&amp;TEXT(AH3,"0.000")&amp;" and "&amp;TEXT(AI3,"0.000")&amp;" and Zi limits of "&amp;TEXT(AM3,"0.00")&amp;" and +"&amp;TEXT(AL3,"0.00")</f>
        <v>for ei limits of 1.734 and 2.066 and Zi limits of -1.50 and +2.00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2.066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2.066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1.734</v>
      </c>
      <c r="AI3">
        <f>AF2</f>
        <v>2.066</v>
      </c>
      <c r="AJ3">
        <f>-1*AH3</f>
        <v>-1.734</v>
      </c>
      <c r="AK3">
        <f>-1*AI3</f>
        <v>-2.066</v>
      </c>
      <c r="AL3" s="16">
        <v>2</v>
      </c>
      <c r="AM3" s="16">
        <v>-1.5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43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1.734</v>
      </c>
      <c r="V4" s="10" t="str">
        <f>AI4</f>
        <v>LTMSv2 ei Limit = 2.066</v>
      </c>
      <c r="W4" s="10" t="str">
        <f>AJ4</f>
        <v>LTMSv2 ei Limit = -1.734</v>
      </c>
      <c r="X4" s="10" t="str">
        <f>AK4</f>
        <v>LTMSv2 ei Limit = -2.066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1.734</v>
      </c>
      <c r="AI4" t="str">
        <f>"LTMSv2 ei Limit = "&amp;TEXT(AI3,"0.000")</f>
        <v>LTMSv2 ei Limit = 2.066</v>
      </c>
      <c r="AJ4" t="str">
        <f>"LTMSv2 ei Limit = "&amp;TEXT(AJ3,"0.000")</f>
        <v>LTMSv2 ei Limit = -1.734</v>
      </c>
      <c r="AK4" t="str">
        <f>"LTMSv2 ei Limit = "&amp;TEXT(AK3,"0.000")</f>
        <v>LTMSv2 ei Limit = -2.066</v>
      </c>
      <c r="AL4" t="str">
        <f>"LTMSv2 Zi Limit = "&amp;TEXT(AL3,"0.00")</f>
        <v>LTMSv2 Zi Limit = 2.00</v>
      </c>
      <c r="AM4" t="str">
        <f>"LTMSv2 Zi Limit = "&amp;TEXT(AM3,"0.00")</f>
        <v>LTMSv2 Zi Limit = -1.50</v>
      </c>
    </row>
    <row r="5" spans="9:27" ht="12.75">
      <c r="I5" s="3"/>
      <c r="J5" s="4">
        <f>AVERAGE(H6:H8)</f>
        <v>-0.9648666666666665</v>
      </c>
      <c r="K5" s="3"/>
      <c r="L5" s="3"/>
      <c r="M5" s="4">
        <f>AVERAGE(L6:L8)</f>
        <v>-0.9648666666666665</v>
      </c>
      <c r="N5" s="9"/>
      <c r="O5" s="9"/>
      <c r="Z5" s="4">
        <f aca="true" t="shared" si="0" ref="Z5:Z20">M5</f>
        <v>-0.9648666666666665</v>
      </c>
      <c r="AA5">
        <f aca="true" t="shared" si="1" ref="AA5:AA19">H6</f>
        <v>-1.0946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8.3</v>
      </c>
      <c r="H6">
        <v>-1.0946</v>
      </c>
      <c r="I6" s="5">
        <f aca="true" t="shared" si="2" ref="I6:I20">AB$2*H6+(1-AB$2)*I5</f>
        <v>-0.21892</v>
      </c>
      <c r="J6" s="5">
        <f aca="true" t="shared" si="3" ref="J6:J20">IF(L5&lt;&gt;H5,M6,AB$3*H6+(1-AB$3)*J5)</f>
        <v>-0.9908133333333333</v>
      </c>
      <c r="K6" s="5">
        <f aca="true" t="shared" si="4" ref="K6:K20">H6-J5</f>
        <v>-0.12973333333333348</v>
      </c>
      <c r="L6" s="5">
        <f aca="true" t="shared" si="5" ref="L6:L20">IF(ISBLANK(H7)=TRUE,H6,IF(AND(ABS(H6-H7)&gt;AF$2,ABS(K6)&gt;AF$2),IF(H6&lt;0,J5-AF$2,J5+AF$2),H6))</f>
        <v>-1.0946</v>
      </c>
      <c r="M6" s="5">
        <f aca="true" t="shared" si="6" ref="M6:M20">AB$3*L6+(1-AB$3)*M5</f>
        <v>-0.9908133333333333</v>
      </c>
      <c r="N6" s="11">
        <f aca="true" t="shared" si="7" ref="N6:N20">IF(L6&lt;&gt;H6,1,0)</f>
        <v>0</v>
      </c>
      <c r="O6" s="11">
        <f aca="true" t="shared" si="8" ref="O6:O20">ABS(K6)</f>
        <v>0.12973333333333348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0</v>
      </c>
      <c r="U6">
        <f>AH$3</f>
        <v>1.734</v>
      </c>
      <c r="V6">
        <f>AI$3</f>
        <v>2.066</v>
      </c>
      <c r="W6">
        <f>AJ$3</f>
        <v>-1.734</v>
      </c>
      <c r="X6">
        <f>AK$3</f>
        <v>-2.066</v>
      </c>
      <c r="Z6" s="5">
        <f t="shared" si="0"/>
        <v>-0.9908133333333333</v>
      </c>
      <c r="AA6">
        <f t="shared" si="1"/>
        <v>-0.6463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27.7</v>
      </c>
      <c r="H7">
        <v>-0.6463</v>
      </c>
      <c r="I7" s="5">
        <f t="shared" si="2"/>
        <v>-0.304396</v>
      </c>
      <c r="J7" s="5">
        <f t="shared" si="3"/>
        <v>-0.9219106666666668</v>
      </c>
      <c r="K7" s="5">
        <f t="shared" si="4"/>
        <v>0.34451333333333334</v>
      </c>
      <c r="L7" s="5">
        <f t="shared" si="5"/>
        <v>-0.6463</v>
      </c>
      <c r="M7" s="5">
        <f t="shared" si="6"/>
        <v>-0.9219106666666668</v>
      </c>
      <c r="N7" s="11">
        <f t="shared" si="7"/>
        <v>0</v>
      </c>
      <c r="O7" s="11">
        <f t="shared" si="8"/>
        <v>0.34451333333333334</v>
      </c>
      <c r="P7">
        <f t="shared" si="9"/>
        <v>0</v>
      </c>
      <c r="Q7" s="12">
        <f t="shared" si="10"/>
        <v>0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0</v>
      </c>
      <c r="U7">
        <f aca="true" t="shared" si="14" ref="U7:X20">AH$3</f>
        <v>1.734</v>
      </c>
      <c r="V7">
        <f t="shared" si="14"/>
        <v>2.066</v>
      </c>
      <c r="W7">
        <f t="shared" si="14"/>
        <v>-1.734</v>
      </c>
      <c r="X7">
        <f t="shared" si="14"/>
        <v>-2.066</v>
      </c>
      <c r="Z7" s="5">
        <f t="shared" si="0"/>
        <v>-0.9219106666666668</v>
      </c>
      <c r="AA7">
        <f t="shared" si="1"/>
        <v>-1.1537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29.9</v>
      </c>
      <c r="H8">
        <v>-1.1537</v>
      </c>
      <c r="I8" s="5">
        <f t="shared" si="2"/>
        <v>-0.47425680000000003</v>
      </c>
      <c r="J8" s="5">
        <f t="shared" si="3"/>
        <v>-0.9682685333333334</v>
      </c>
      <c r="K8" s="5">
        <f t="shared" si="4"/>
        <v>-0.23178933333333318</v>
      </c>
      <c r="L8" s="5">
        <f t="shared" si="5"/>
        <v>-1.1537</v>
      </c>
      <c r="M8" s="5">
        <f t="shared" si="6"/>
        <v>-0.9682685333333334</v>
      </c>
      <c r="N8" s="11">
        <f t="shared" si="7"/>
        <v>0</v>
      </c>
      <c r="O8" s="11">
        <f t="shared" si="8"/>
        <v>0.23178933333333318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1.734</v>
      </c>
      <c r="V8">
        <f t="shared" si="14"/>
        <v>2.066</v>
      </c>
      <c r="W8">
        <f t="shared" si="14"/>
        <v>-1.734</v>
      </c>
      <c r="X8">
        <f t="shared" si="14"/>
        <v>-2.066</v>
      </c>
      <c r="Z8" s="5">
        <f t="shared" si="0"/>
        <v>-0.9682685333333334</v>
      </c>
      <c r="AA8">
        <f t="shared" si="1"/>
        <v>-1.2119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9.8</v>
      </c>
      <c r="H9">
        <v>-1.2119</v>
      </c>
      <c r="I9" s="5">
        <f t="shared" si="2"/>
        <v>-0.62178544</v>
      </c>
      <c r="J9" s="5">
        <f t="shared" si="3"/>
        <v>-1.0169948266666669</v>
      </c>
      <c r="K9" s="5">
        <f t="shared" si="4"/>
        <v>-0.24363146666666657</v>
      </c>
      <c r="L9" s="5">
        <f t="shared" si="5"/>
        <v>-1.2119</v>
      </c>
      <c r="M9" s="5">
        <f t="shared" si="6"/>
        <v>-1.0169948266666669</v>
      </c>
      <c r="N9" s="11">
        <f t="shared" si="7"/>
        <v>0</v>
      </c>
      <c r="O9" s="11">
        <f t="shared" si="8"/>
        <v>0.24363146666666657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1.734</v>
      </c>
      <c r="V9">
        <f t="shared" si="14"/>
        <v>2.066</v>
      </c>
      <c r="W9">
        <f t="shared" si="14"/>
        <v>-1.734</v>
      </c>
      <c r="X9">
        <f t="shared" si="14"/>
        <v>-2.066</v>
      </c>
      <c r="Z9" s="5">
        <f t="shared" si="0"/>
        <v>-1.0169948266666669</v>
      </c>
      <c r="AA9">
        <f t="shared" si="1"/>
        <v>-0.4722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8.8</v>
      </c>
      <c r="H10">
        <v>-0.4722</v>
      </c>
      <c r="I10" s="5">
        <f t="shared" si="2"/>
        <v>-0.591868352</v>
      </c>
      <c r="J10" s="5">
        <f t="shared" si="3"/>
        <v>-0.9080358613333335</v>
      </c>
      <c r="K10" s="5">
        <f t="shared" si="4"/>
        <v>0.5447948266666669</v>
      </c>
      <c r="L10" s="5">
        <f t="shared" si="5"/>
        <v>-0.4722</v>
      </c>
      <c r="M10" s="5">
        <f t="shared" si="6"/>
        <v>-0.9080358613333335</v>
      </c>
      <c r="N10" s="11">
        <f t="shared" si="7"/>
        <v>0</v>
      </c>
      <c r="O10" s="11">
        <f t="shared" si="8"/>
        <v>0.5447948266666669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1.734</v>
      </c>
      <c r="V10">
        <f t="shared" si="14"/>
        <v>2.066</v>
      </c>
      <c r="W10">
        <f t="shared" si="14"/>
        <v>-1.734</v>
      </c>
      <c r="X10">
        <f t="shared" si="14"/>
        <v>-2.066</v>
      </c>
      <c r="Z10" s="5">
        <f t="shared" si="0"/>
        <v>-0.9080358613333335</v>
      </c>
      <c r="AA10">
        <f t="shared" si="1"/>
        <v>-0.6765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6.7</v>
      </c>
      <c r="H11">
        <v>-0.6765</v>
      </c>
      <c r="I11" s="5">
        <f t="shared" si="2"/>
        <v>-0.6087946816</v>
      </c>
      <c r="J11" s="5">
        <f t="shared" si="3"/>
        <v>-0.8617286890666668</v>
      </c>
      <c r="K11" s="5">
        <f t="shared" si="4"/>
        <v>0.23153586133333348</v>
      </c>
      <c r="L11" s="5">
        <f t="shared" si="5"/>
        <v>-0.6765</v>
      </c>
      <c r="M11" s="5">
        <f t="shared" si="6"/>
        <v>-0.8617286890666668</v>
      </c>
      <c r="N11" s="11">
        <f t="shared" si="7"/>
        <v>0</v>
      </c>
      <c r="O11" s="11">
        <f t="shared" si="8"/>
        <v>0.23153586133333348</v>
      </c>
      <c r="P11">
        <f t="shared" si="9"/>
        <v>0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0</v>
      </c>
      <c r="U11">
        <f t="shared" si="14"/>
        <v>1.734</v>
      </c>
      <c r="V11">
        <f t="shared" si="14"/>
        <v>2.066</v>
      </c>
      <c r="W11">
        <f t="shared" si="14"/>
        <v>-1.734</v>
      </c>
      <c r="X11">
        <f t="shared" si="14"/>
        <v>-2.066</v>
      </c>
      <c r="Z11" s="5">
        <f t="shared" si="0"/>
        <v>-0.8617286890666668</v>
      </c>
      <c r="AA11">
        <f t="shared" si="1"/>
        <v>-0.5555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28.4</v>
      </c>
      <c r="H12">
        <v>-0.5555</v>
      </c>
      <c r="I12" s="5">
        <f t="shared" si="2"/>
        <v>-0.59813574528</v>
      </c>
      <c r="J12" s="5">
        <f t="shared" si="3"/>
        <v>-0.8004829512533335</v>
      </c>
      <c r="K12" s="5">
        <f t="shared" si="4"/>
        <v>0.3062286890666668</v>
      </c>
      <c r="L12" s="5">
        <f t="shared" si="5"/>
        <v>-0.5555</v>
      </c>
      <c r="M12" s="5">
        <f t="shared" si="6"/>
        <v>-0.8004829512533335</v>
      </c>
      <c r="N12" s="11">
        <f t="shared" si="7"/>
        <v>0</v>
      </c>
      <c r="O12" s="11">
        <f t="shared" si="8"/>
        <v>0.3062286890666668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0</v>
      </c>
      <c r="U12">
        <f t="shared" si="14"/>
        <v>1.734</v>
      </c>
      <c r="V12">
        <f t="shared" si="14"/>
        <v>2.066</v>
      </c>
      <c r="W12">
        <f t="shared" si="14"/>
        <v>-1.734</v>
      </c>
      <c r="X12">
        <f t="shared" si="14"/>
        <v>-2.066</v>
      </c>
      <c r="Z12" s="5">
        <f t="shared" si="0"/>
        <v>-0.8004829512533335</v>
      </c>
      <c r="AA12">
        <f t="shared" si="1"/>
        <v>-0.4907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17.3</v>
      </c>
      <c r="H13">
        <v>-0.4907</v>
      </c>
      <c r="I13" s="5">
        <f t="shared" si="2"/>
        <v>-0.576648596224</v>
      </c>
      <c r="J13" s="5">
        <f t="shared" si="3"/>
        <v>-0.7385263610026668</v>
      </c>
      <c r="K13" s="5">
        <f t="shared" si="4"/>
        <v>0.30978295125333344</v>
      </c>
      <c r="L13" s="5">
        <f t="shared" si="5"/>
        <v>-0.4907</v>
      </c>
      <c r="M13" s="5">
        <f t="shared" si="6"/>
        <v>-0.7385263610026668</v>
      </c>
      <c r="N13" s="11">
        <f t="shared" si="7"/>
        <v>0</v>
      </c>
      <c r="O13" s="11">
        <f t="shared" si="8"/>
        <v>0.30978295125333344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0</v>
      </c>
      <c r="U13">
        <f t="shared" si="14"/>
        <v>1.734</v>
      </c>
      <c r="V13">
        <f t="shared" si="14"/>
        <v>2.066</v>
      </c>
      <c r="W13">
        <f t="shared" si="14"/>
        <v>-1.734</v>
      </c>
      <c r="X13">
        <f t="shared" si="14"/>
        <v>-2.066</v>
      </c>
      <c r="Z13" s="5">
        <f t="shared" si="0"/>
        <v>-0.7385263610026668</v>
      </c>
      <c r="AA13">
        <f t="shared" si="1"/>
        <v>-0.096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22.3</v>
      </c>
      <c r="H14">
        <v>-0.096</v>
      </c>
      <c r="I14" s="5">
        <f t="shared" si="2"/>
        <v>-0.48051887697920004</v>
      </c>
      <c r="J14" s="5">
        <f t="shared" si="3"/>
        <v>-0.6100210888021335</v>
      </c>
      <c r="K14" s="5">
        <f t="shared" si="4"/>
        <v>0.6425263610026668</v>
      </c>
      <c r="L14" s="5">
        <f t="shared" si="5"/>
        <v>-0.096</v>
      </c>
      <c r="M14" s="5">
        <f t="shared" si="6"/>
        <v>-0.6100210888021335</v>
      </c>
      <c r="N14" s="11">
        <f t="shared" si="7"/>
        <v>0</v>
      </c>
      <c r="O14" s="11">
        <f t="shared" si="8"/>
        <v>0.6425263610026668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0</v>
      </c>
      <c r="U14">
        <f t="shared" si="14"/>
        <v>1.734</v>
      </c>
      <c r="V14">
        <f t="shared" si="14"/>
        <v>2.066</v>
      </c>
      <c r="W14">
        <f t="shared" si="14"/>
        <v>-1.734</v>
      </c>
      <c r="X14">
        <f t="shared" si="14"/>
        <v>-2.066</v>
      </c>
      <c r="Z14" s="5">
        <f t="shared" si="0"/>
        <v>-0.6100210888021335</v>
      </c>
      <c r="AA14">
        <f t="shared" si="1"/>
        <v>0.4116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36.4</v>
      </c>
      <c r="H15">
        <v>0.4116</v>
      </c>
      <c r="I15" s="5">
        <f t="shared" si="2"/>
        <v>-0.30209510158336006</v>
      </c>
      <c r="J15" s="5">
        <f t="shared" si="3"/>
        <v>-0.40569687104170676</v>
      </c>
      <c r="K15" s="5">
        <f t="shared" si="4"/>
        <v>1.0216210888021335</v>
      </c>
      <c r="L15" s="5">
        <f t="shared" si="5"/>
        <v>0.4116</v>
      </c>
      <c r="M15" s="5">
        <f t="shared" si="6"/>
        <v>-0.40569687104170676</v>
      </c>
      <c r="N15" s="11">
        <f t="shared" si="7"/>
        <v>0</v>
      </c>
      <c r="O15" s="11">
        <f t="shared" si="8"/>
        <v>1.0216210888021335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0</v>
      </c>
      <c r="U15">
        <f t="shared" si="14"/>
        <v>1.734</v>
      </c>
      <c r="V15">
        <f t="shared" si="14"/>
        <v>2.066</v>
      </c>
      <c r="W15">
        <f t="shared" si="14"/>
        <v>-1.734</v>
      </c>
      <c r="X15">
        <f t="shared" si="14"/>
        <v>-2.066</v>
      </c>
      <c r="Z15" s="5">
        <f t="shared" si="0"/>
        <v>-0.40569687104170676</v>
      </c>
      <c r="AA15">
        <f t="shared" si="1"/>
        <v>-0.0089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32.8</v>
      </c>
      <c r="H16">
        <v>-0.0089</v>
      </c>
      <c r="I16" s="5">
        <f t="shared" si="2"/>
        <v>-0.24345608126668805</v>
      </c>
      <c r="J16" s="5">
        <f t="shared" si="3"/>
        <v>-0.32633749683336544</v>
      </c>
      <c r="K16" s="5">
        <f t="shared" si="4"/>
        <v>0.39679687104170674</v>
      </c>
      <c r="L16" s="5">
        <f t="shared" si="5"/>
        <v>-0.0089</v>
      </c>
      <c r="M16" s="5">
        <f t="shared" si="6"/>
        <v>-0.32633749683336544</v>
      </c>
      <c r="N16" s="11">
        <f t="shared" si="7"/>
        <v>0</v>
      </c>
      <c r="O16" s="11">
        <f t="shared" si="8"/>
        <v>0.39679687104170674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1</v>
      </c>
      <c r="U16">
        <f t="shared" si="14"/>
        <v>1.734</v>
      </c>
      <c r="V16">
        <f t="shared" si="14"/>
        <v>2.066</v>
      </c>
      <c r="W16">
        <f t="shared" si="14"/>
        <v>-1.734</v>
      </c>
      <c r="X16">
        <f t="shared" si="14"/>
        <v>-2.066</v>
      </c>
      <c r="Z16" s="5">
        <f t="shared" si="0"/>
        <v>-0.32633749683336544</v>
      </c>
      <c r="AA16">
        <f t="shared" si="1"/>
        <v>-1.7174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20.1</v>
      </c>
      <c r="H17">
        <v>-1.7174</v>
      </c>
      <c r="I17" s="5">
        <f t="shared" si="2"/>
        <v>-0.5382448650133504</v>
      </c>
      <c r="J17" s="5">
        <f t="shared" si="3"/>
        <v>-0.6045499974666924</v>
      </c>
      <c r="K17" s="5">
        <f t="shared" si="4"/>
        <v>-1.3910625031666346</v>
      </c>
      <c r="L17" s="5">
        <f t="shared" si="5"/>
        <v>-1.7174</v>
      </c>
      <c r="M17" s="5">
        <f t="shared" si="6"/>
        <v>-0.6045499974666924</v>
      </c>
      <c r="N17" s="11">
        <f t="shared" si="7"/>
        <v>0</v>
      </c>
      <c r="O17" s="11">
        <f t="shared" si="8"/>
        <v>1.3910625031666346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0</v>
      </c>
      <c r="U17">
        <f t="shared" si="14"/>
        <v>1.734</v>
      </c>
      <c r="V17">
        <f t="shared" si="14"/>
        <v>2.066</v>
      </c>
      <c r="W17">
        <f t="shared" si="14"/>
        <v>-1.734</v>
      </c>
      <c r="X17">
        <f t="shared" si="14"/>
        <v>-2.066</v>
      </c>
      <c r="Z17" s="5">
        <f t="shared" si="0"/>
        <v>-0.6045499974666924</v>
      </c>
      <c r="AA17">
        <f t="shared" si="1"/>
        <v>-0.1733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29</v>
      </c>
      <c r="H18">
        <v>-0.1733</v>
      </c>
      <c r="I18" s="5">
        <f t="shared" si="2"/>
        <v>-0.4652558920106804</v>
      </c>
      <c r="J18" s="5">
        <f t="shared" si="3"/>
        <v>-0.5182999979733539</v>
      </c>
      <c r="K18" s="5">
        <f t="shared" si="4"/>
        <v>0.43124999746669235</v>
      </c>
      <c r="L18" s="5">
        <f t="shared" si="5"/>
        <v>-0.1733</v>
      </c>
      <c r="M18" s="5">
        <f t="shared" si="6"/>
        <v>-0.5182999979733539</v>
      </c>
      <c r="N18" s="11">
        <f t="shared" si="7"/>
        <v>0</v>
      </c>
      <c r="O18" s="11">
        <f t="shared" si="8"/>
        <v>0.43124999746669235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1.734</v>
      </c>
      <c r="V18">
        <f t="shared" si="14"/>
        <v>2.066</v>
      </c>
      <c r="W18">
        <f t="shared" si="14"/>
        <v>-1.734</v>
      </c>
      <c r="X18">
        <f t="shared" si="14"/>
        <v>-2.066</v>
      </c>
      <c r="Z18" s="5">
        <f t="shared" si="0"/>
        <v>-0.5182999979733539</v>
      </c>
      <c r="AA18">
        <f t="shared" si="1"/>
        <v>0.4989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34.4</v>
      </c>
      <c r="H19">
        <v>0.4989</v>
      </c>
      <c r="I19" s="5">
        <f t="shared" si="2"/>
        <v>-0.27242471360854437</v>
      </c>
      <c r="J19" s="5">
        <f t="shared" si="3"/>
        <v>-0.31485999837868317</v>
      </c>
      <c r="K19" s="5">
        <f t="shared" si="4"/>
        <v>1.017199997973354</v>
      </c>
      <c r="L19" s="5">
        <f t="shared" si="5"/>
        <v>0.4989</v>
      </c>
      <c r="M19" s="5">
        <f t="shared" si="6"/>
        <v>-0.31485999837868317</v>
      </c>
      <c r="N19" s="11">
        <f t="shared" si="7"/>
        <v>0</v>
      </c>
      <c r="O19" s="11">
        <f t="shared" si="8"/>
        <v>1.017199997973354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1.734</v>
      </c>
      <c r="V19">
        <f t="shared" si="14"/>
        <v>2.066</v>
      </c>
      <c r="W19">
        <f t="shared" si="14"/>
        <v>-1.734</v>
      </c>
      <c r="X19">
        <f t="shared" si="14"/>
        <v>-2.066</v>
      </c>
      <c r="Z19" s="5">
        <f t="shared" si="0"/>
        <v>-0.31485999837868317</v>
      </c>
      <c r="AA19">
        <f t="shared" si="1"/>
        <v>0.7227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36.3</v>
      </c>
      <c r="H20">
        <v>0.7227</v>
      </c>
      <c r="I20" s="5">
        <f t="shared" si="2"/>
        <v>-0.0733997708868355</v>
      </c>
      <c r="J20" s="5">
        <f t="shared" si="3"/>
        <v>-0.10734799870294653</v>
      </c>
      <c r="K20" s="5">
        <f t="shared" si="4"/>
        <v>1.0375599983786832</v>
      </c>
      <c r="L20" s="5">
        <f t="shared" si="5"/>
        <v>0.7227</v>
      </c>
      <c r="M20" s="5">
        <f t="shared" si="6"/>
        <v>-0.10734799870294653</v>
      </c>
      <c r="N20" s="11">
        <f t="shared" si="7"/>
        <v>0</v>
      </c>
      <c r="O20" s="11">
        <f t="shared" si="8"/>
        <v>1.0375599983786832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0</v>
      </c>
      <c r="U20">
        <f t="shared" si="14"/>
        <v>1.734</v>
      </c>
      <c r="V20">
        <f t="shared" si="14"/>
        <v>2.066</v>
      </c>
      <c r="W20">
        <f t="shared" si="14"/>
        <v>-1.734</v>
      </c>
      <c r="X20">
        <f t="shared" si="14"/>
        <v>-2.066</v>
      </c>
      <c r="Z20" s="5">
        <f t="shared" si="0"/>
        <v>-0.10734799870294653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9:28" ht="12.75">
      <c r="I22" s="3"/>
      <c r="J22" s="4">
        <f>AVERAGE(H23:H25)</f>
        <v>-0.07919999999999999</v>
      </c>
      <c r="K22" s="3"/>
      <c r="L22" s="19"/>
      <c r="M22" s="4">
        <f>AVERAGE(L23:L25)</f>
        <v>-0.07919999999999999</v>
      </c>
      <c r="N22" s="9"/>
      <c r="O22" s="9"/>
      <c r="Z22" s="4">
        <f>M22</f>
        <v>-0.07919999999999999</v>
      </c>
      <c r="AB22">
        <f>H23</f>
        <v>0.2287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16</v>
      </c>
      <c r="H23">
        <v>0.2287</v>
      </c>
      <c r="I23" s="5">
        <f>AB$2*H23+(1-AB$2)*I22</f>
        <v>0.04574</v>
      </c>
      <c r="J23" s="5">
        <f>IF(L22&lt;&gt;H22,M23,AB$3*H23+(1-AB$3)*J22)</f>
        <v>-0.017619999999999997</v>
      </c>
      <c r="K23" s="5">
        <f>H23-J22</f>
        <v>0.30789999999999995</v>
      </c>
      <c r="L23" s="5">
        <f>IF(ISBLANK(H24)=TRUE,H23,IF(AND(ABS(H23-H24)&gt;AF$2,ABS(K23)&gt;AF$2),IF(H23&lt;0,J22-AF$2,J22+AF$2),H23))</f>
        <v>0.2287</v>
      </c>
      <c r="M23" s="5">
        <f>AB$3*L23+(1-AB$3)*M22</f>
        <v>-0.017619999999999997</v>
      </c>
      <c r="N23" s="11">
        <f>IF(L23&lt;&gt;H23,1,0)</f>
        <v>0</v>
      </c>
      <c r="O23" s="11">
        <f>ABS(K23)</f>
        <v>0.30789999999999995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1</v>
      </c>
      <c r="U23">
        <f aca="true" t="shared" si="15" ref="U23:X26">AH$3</f>
        <v>1.734</v>
      </c>
      <c r="V23">
        <f t="shared" si="15"/>
        <v>2.066</v>
      </c>
      <c r="W23">
        <f t="shared" si="15"/>
        <v>-1.734</v>
      </c>
      <c r="X23">
        <f t="shared" si="15"/>
        <v>-2.066</v>
      </c>
      <c r="Z23" s="5">
        <f>M23</f>
        <v>-0.017619999999999997</v>
      </c>
      <c r="AB23">
        <f>H24</f>
        <v>0.2226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26.8</v>
      </c>
      <c r="H24">
        <v>0.2226</v>
      </c>
      <c r="I24" s="5">
        <f>AB$2*H24+(1-AB$2)*I23</f>
        <v>0.08111200000000002</v>
      </c>
      <c r="J24" s="5">
        <f>IF(L23&lt;&gt;H23,M24,AB$3*H24+(1-AB$3)*J23)</f>
        <v>0.030424000000000007</v>
      </c>
      <c r="K24" s="5">
        <f>H24-J23</f>
        <v>0.24022</v>
      </c>
      <c r="L24" s="5">
        <f>IF(ISBLANK(H25)=TRUE,H24,IF(AND(ABS(H24-H25)&gt;AF$2,ABS(K24)&gt;AF$2),IF(H24&lt;0,J23-AF$2,J23+AF$2),H24))</f>
        <v>0.2226</v>
      </c>
      <c r="M24" s="5">
        <f>AB$3*L24+(1-AB$3)*M23</f>
        <v>0.030424000000000007</v>
      </c>
      <c r="N24" s="11">
        <f>IF(L24&lt;&gt;H24,1,0)</f>
        <v>0</v>
      </c>
      <c r="O24" s="11">
        <f>ABS(K24)</f>
        <v>0.24022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1</v>
      </c>
      <c r="U24">
        <f t="shared" si="15"/>
        <v>1.734</v>
      </c>
      <c r="V24">
        <f t="shared" si="15"/>
        <v>2.066</v>
      </c>
      <c r="W24">
        <f t="shared" si="15"/>
        <v>-1.734</v>
      </c>
      <c r="X24">
        <f t="shared" si="15"/>
        <v>-2.066</v>
      </c>
      <c r="Z24" s="5">
        <f>M24</f>
        <v>0.030424000000000007</v>
      </c>
      <c r="AB24">
        <f>H25</f>
        <v>-0.6889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32.5</v>
      </c>
      <c r="H25">
        <v>-0.6889</v>
      </c>
      <c r="I25" s="5">
        <f>AB$2*H25+(1-AB$2)*I24</f>
        <v>-0.07289039999999997</v>
      </c>
      <c r="J25" s="5">
        <f>IF(L24&lt;&gt;H24,M25,AB$3*H25+(1-AB$3)*J24)</f>
        <v>-0.11344079999999998</v>
      </c>
      <c r="K25" s="5">
        <f>H25-J24</f>
        <v>-0.719324</v>
      </c>
      <c r="L25" s="5">
        <f>IF(ISBLANK(H26)=TRUE,H25,IF(AND(ABS(H25-H26)&gt;AF$2,ABS(K25)&gt;AF$2),IF(H25&lt;0,J24-AF$2,J24+AF$2),H25))</f>
        <v>-0.6889</v>
      </c>
      <c r="M25" s="5">
        <f>AB$3*L25+(1-AB$3)*M24</f>
        <v>-0.11344079999999998</v>
      </c>
      <c r="N25" s="11">
        <f>IF(L25&lt;&gt;H25,1,0)</f>
        <v>0</v>
      </c>
      <c r="O25" s="11">
        <f>ABS(K25)</f>
        <v>0.719324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0</v>
      </c>
      <c r="U25">
        <f t="shared" si="15"/>
        <v>1.734</v>
      </c>
      <c r="V25">
        <f t="shared" si="15"/>
        <v>2.066</v>
      </c>
      <c r="W25">
        <f t="shared" si="15"/>
        <v>-1.734</v>
      </c>
      <c r="X25">
        <f t="shared" si="15"/>
        <v>-2.066</v>
      </c>
      <c r="Z25" s="5">
        <f>M25</f>
        <v>-0.11344079999999998</v>
      </c>
      <c r="AB25">
        <f>H26</f>
        <v>0.0627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33.4</v>
      </c>
      <c r="H26">
        <v>0.0627</v>
      </c>
      <c r="I26" s="5">
        <f>AB$2*H26+(1-AB$2)*I25</f>
        <v>-0.04577231999999997</v>
      </c>
      <c r="J26" s="5">
        <f>IF(L25&lt;&gt;H25,M26,AB$3*H26+(1-AB$3)*J25)</f>
        <v>-0.07821264</v>
      </c>
      <c r="K26" s="5">
        <f>H26-J25</f>
        <v>0.1761408</v>
      </c>
      <c r="L26" s="5">
        <f>IF(ISBLANK(H27)=TRUE,H26,IF(AND(ABS(H26-H27)&gt;AF$2,ABS(K26)&gt;AF$2),IF(H26&lt;0,J25-AF$2,J25+AF$2),H26))</f>
        <v>0.0627</v>
      </c>
      <c r="M26" s="5">
        <f>AB$3*L26+(1-AB$3)*M25</f>
        <v>-0.07821264</v>
      </c>
      <c r="N26" s="11">
        <f>IF(L26&lt;&gt;H26,1,0)</f>
        <v>0</v>
      </c>
      <c r="O26" s="11">
        <f>ABS(K26)</f>
        <v>0.1761408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1</v>
      </c>
      <c r="U26">
        <f t="shared" si="15"/>
        <v>1.734</v>
      </c>
      <c r="V26">
        <f t="shared" si="15"/>
        <v>2.066</v>
      </c>
      <c r="W26">
        <f t="shared" si="15"/>
        <v>-1.734</v>
      </c>
      <c r="X26">
        <f t="shared" si="15"/>
        <v>-2.066</v>
      </c>
      <c r="Z26" s="5">
        <f>M26</f>
        <v>-0.07821264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9:29" ht="12.75">
      <c r="I28" s="3"/>
      <c r="J28" s="4">
        <f>AVERAGE(H29:H31)</f>
        <v>0.1329</v>
      </c>
      <c r="K28" s="3"/>
      <c r="L28" s="19"/>
      <c r="M28" s="4">
        <f>AVERAGE(L29:L31)</f>
        <v>0.1329</v>
      </c>
      <c r="N28" s="9"/>
      <c r="O28" s="9"/>
      <c r="Z28" s="4">
        <f>M28</f>
        <v>0.1329</v>
      </c>
      <c r="AC28">
        <f>H29</f>
        <v>0.8658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20.6</v>
      </c>
      <c r="H29">
        <v>0.8658</v>
      </c>
      <c r="I29" s="5">
        <f>AB$2*H29+(1-AB$2)*I28</f>
        <v>0.17316</v>
      </c>
      <c r="J29" s="5">
        <f>IF(L28&lt;&gt;H28,M29,AB$3*H29+(1-AB$3)*J28)</f>
        <v>0.27948</v>
      </c>
      <c r="K29" s="5">
        <f>H29-J28</f>
        <v>0.7329</v>
      </c>
      <c r="L29" s="5">
        <f>IF(ISBLANK(H30)=TRUE,H29,IF(AND(ABS(H29-H30)&gt;AF$2,ABS(K29)&gt;AF$2),IF(H29&lt;0,J28-AF$2,J28+AF$2),H29))</f>
        <v>0.8658</v>
      </c>
      <c r="M29" s="5">
        <f>AB$3*L29+(1-AB$3)*M28</f>
        <v>0.27948</v>
      </c>
      <c r="N29" s="11">
        <f>IF(L29&lt;&gt;H29,1,0)</f>
        <v>0</v>
      </c>
      <c r="O29" s="11">
        <f>ABS(K29)</f>
        <v>0.7329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0</v>
      </c>
      <c r="U29">
        <f aca="true" t="shared" si="16" ref="U29:X32">AH$3</f>
        <v>1.734</v>
      </c>
      <c r="V29">
        <f t="shared" si="16"/>
        <v>2.066</v>
      </c>
      <c r="W29">
        <f t="shared" si="16"/>
        <v>-1.734</v>
      </c>
      <c r="X29">
        <f t="shared" si="16"/>
        <v>-2.066</v>
      </c>
      <c r="Z29" s="5">
        <f>M29</f>
        <v>0.27948</v>
      </c>
      <c r="AC29">
        <f>H30</f>
        <v>-0.0089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32.8</v>
      </c>
      <c r="H30">
        <v>-0.0089</v>
      </c>
      <c r="I30" s="5">
        <f>AB$2*H30+(1-AB$2)*I29</f>
        <v>0.136748</v>
      </c>
      <c r="J30" s="5">
        <f>IF(L29&lt;&gt;H29,M30,AB$3*H30+(1-AB$3)*J29)</f>
        <v>0.221804</v>
      </c>
      <c r="K30" s="5">
        <f>H30-J29</f>
        <v>-0.28838</v>
      </c>
      <c r="L30" s="5">
        <f>IF(ISBLANK(H31)=TRUE,H30,IF(AND(ABS(H30-H31)&gt;AF$2,ABS(K30)&gt;AF$2),IF(H30&lt;0,J29-AF$2,J29+AF$2),H30))</f>
        <v>-0.0089</v>
      </c>
      <c r="M30" s="5">
        <f>AB$3*L30+(1-AB$3)*M29</f>
        <v>0.221804</v>
      </c>
      <c r="N30" s="11">
        <f>IF(L30&lt;&gt;H30,1,0)</f>
        <v>0</v>
      </c>
      <c r="O30" s="11">
        <f>ABS(K30)</f>
        <v>0.28838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1</v>
      </c>
      <c r="U30">
        <f t="shared" si="16"/>
        <v>1.734</v>
      </c>
      <c r="V30">
        <f t="shared" si="16"/>
        <v>2.066</v>
      </c>
      <c r="W30">
        <f t="shared" si="16"/>
        <v>-1.734</v>
      </c>
      <c r="X30">
        <f t="shared" si="16"/>
        <v>-2.066</v>
      </c>
      <c r="Z30" s="5">
        <f>M30</f>
        <v>0.221804</v>
      </c>
      <c r="AC30">
        <f>H31</f>
        <v>-0.4582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34.7</v>
      </c>
      <c r="H31">
        <v>-0.4582</v>
      </c>
      <c r="I31" s="5">
        <f>AB$2*H31+(1-AB$2)*I30</f>
        <v>0.017758400000000008</v>
      </c>
      <c r="J31" s="5">
        <f>IF(L30&lt;&gt;H30,M31,AB$3*H31+(1-AB$3)*J30)</f>
        <v>0.08580320000000002</v>
      </c>
      <c r="K31" s="5">
        <f>H31-J30</f>
        <v>-0.680004</v>
      </c>
      <c r="L31" s="5">
        <f>IF(ISBLANK(H32)=TRUE,H31,IF(AND(ABS(H31-H32)&gt;AF$2,ABS(K31)&gt;AF$2),IF(H31&lt;0,J30-AF$2,J30+AF$2),H31))</f>
        <v>-0.4582</v>
      </c>
      <c r="M31" s="5">
        <f>AB$3*L31+(1-AB$3)*M30</f>
        <v>0.08580320000000002</v>
      </c>
      <c r="N31" s="11">
        <f>IF(L31&lt;&gt;H31,1,0)</f>
        <v>0</v>
      </c>
      <c r="O31" s="11">
        <f>ABS(K31)</f>
        <v>0.680004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0</v>
      </c>
      <c r="U31">
        <f t="shared" si="16"/>
        <v>1.734</v>
      </c>
      <c r="V31">
        <f t="shared" si="16"/>
        <v>2.066</v>
      </c>
      <c r="W31">
        <f t="shared" si="16"/>
        <v>-1.734</v>
      </c>
      <c r="X31">
        <f t="shared" si="16"/>
        <v>-2.066</v>
      </c>
      <c r="Z31" s="5">
        <f>M31</f>
        <v>0.08580320000000002</v>
      </c>
      <c r="AC31">
        <f>H32</f>
        <v>0.2738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35.2</v>
      </c>
      <c r="H32">
        <v>0.2738</v>
      </c>
      <c r="I32" s="5">
        <f>AB$2*H32+(1-AB$2)*I31</f>
        <v>0.06896672000000001</v>
      </c>
      <c r="J32" s="5">
        <f>IF(L31&lt;&gt;H31,M32,AB$3*H32+(1-AB$3)*J31)</f>
        <v>0.12340256000000002</v>
      </c>
      <c r="K32" s="5">
        <f>H32-J31</f>
        <v>0.18799679999999996</v>
      </c>
      <c r="L32" s="5">
        <f>IF(ISBLANK(H33)=TRUE,H32,IF(AND(ABS(H32-H33)&gt;AF$2,ABS(K32)&gt;AF$2),IF(H32&lt;0,J31-AF$2,J31+AF$2),H32))</f>
        <v>0.2738</v>
      </c>
      <c r="M32" s="5">
        <f>AB$3*L32+(1-AB$3)*M31</f>
        <v>0.12340256000000002</v>
      </c>
      <c r="N32" s="11">
        <f>IF(L32&lt;&gt;H32,1,0)</f>
        <v>0</v>
      </c>
      <c r="O32" s="11">
        <f>ABS(K32)</f>
        <v>0.18799679999999996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1</v>
      </c>
      <c r="U32">
        <f t="shared" si="16"/>
        <v>1.734</v>
      </c>
      <c r="V32">
        <f t="shared" si="16"/>
        <v>2.066</v>
      </c>
      <c r="W32">
        <f t="shared" si="16"/>
        <v>-1.734</v>
      </c>
      <c r="X32">
        <f t="shared" si="16"/>
        <v>-2.066</v>
      </c>
      <c r="Z32" s="5">
        <f>M32</f>
        <v>0.12340256000000002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9:30" ht="12.75">
      <c r="I34" s="3"/>
      <c r="J34" s="4">
        <f>AVERAGE(H35:H37)</f>
        <v>1.7956333333333336</v>
      </c>
      <c r="K34" s="3"/>
      <c r="L34" s="19"/>
      <c r="M34" s="4">
        <f>AVERAGE(L35:L37)</f>
        <v>1.7956333333333336</v>
      </c>
      <c r="N34" s="9"/>
      <c r="O34" s="9"/>
      <c r="Z34" s="4">
        <f aca="true" t="shared" si="17" ref="Z34:Z40">M34</f>
        <v>1.7956333333333336</v>
      </c>
      <c r="AD34">
        <f aca="true" t="shared" si="18" ref="AD34:AD39">H35</f>
        <v>1.9827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59.1</v>
      </c>
      <c r="H35">
        <v>1.9827</v>
      </c>
      <c r="I35" s="5">
        <f aca="true" t="shared" si="19" ref="I35:I40">AB$2*H35+(1-AB$2)*I34</f>
        <v>0.39654</v>
      </c>
      <c r="J35" s="5">
        <f aca="true" t="shared" si="20" ref="J35:J40">IF(L34&lt;&gt;H34,M35,AB$3*H35+(1-AB$3)*J34)</f>
        <v>1.8330466666666672</v>
      </c>
      <c r="K35" s="5">
        <f aca="true" t="shared" si="21" ref="K35:K40">H35-J34</f>
        <v>0.18706666666666627</v>
      </c>
      <c r="L35" s="5">
        <f aca="true" t="shared" si="22" ref="L35:L40">IF(ISBLANK(H36)=TRUE,H35,IF(AND(ABS(H35-H36)&gt;AF$2,ABS(K35)&gt;AF$2),IF(H35&lt;0,J34-AF$2,J34+AF$2),H35))</f>
        <v>1.9827</v>
      </c>
      <c r="M35" s="5">
        <f aca="true" t="shared" si="23" ref="M35:M40">AB$3*L35+(1-AB$3)*M34</f>
        <v>1.8330466666666672</v>
      </c>
      <c r="N35" s="11">
        <f aca="true" t="shared" si="24" ref="N35:N40">IF(L35&lt;&gt;H35,1,0)</f>
        <v>0</v>
      </c>
      <c r="O35" s="11">
        <f aca="true" t="shared" si="25" ref="O35:O40">ABS(K35)</f>
        <v>0.18706666666666627</v>
      </c>
      <c r="P35">
        <f aca="true" t="shared" si="26" ref="P35:P40">IF(ABS(K35)&gt;AF$2,1,0)</f>
        <v>0</v>
      </c>
      <c r="Q35" s="12">
        <f aca="true" t="shared" si="27" ref="Q35:Q40">IF(ABS(H35)&gt;AB$1,1,0)</f>
        <v>0</v>
      </c>
      <c r="R35" s="12">
        <f aca="true" t="shared" si="28" ref="R35:R40">IF(OR(M35&gt;AL$3,M35&lt;AM$3),1,0)</f>
        <v>0</v>
      </c>
      <c r="S35">
        <f aca="true" t="shared" si="29" ref="S35:S40">IF(AND(O35&gt;AF$1,O35&lt;AF$2),1,0)</f>
        <v>0</v>
      </c>
      <c r="T35">
        <f aca="true" t="shared" si="30" ref="T35:T40">IF(AND(ABS(J35)&lt;=0.5,O35&lt;=0.5),1,0)</f>
        <v>0</v>
      </c>
      <c r="U35">
        <f aca="true" t="shared" si="31" ref="U35:X40">AH$3</f>
        <v>1.734</v>
      </c>
      <c r="V35">
        <f t="shared" si="31"/>
        <v>2.066</v>
      </c>
      <c r="W35">
        <f t="shared" si="31"/>
        <v>-1.734</v>
      </c>
      <c r="X35">
        <f t="shared" si="31"/>
        <v>-2.066</v>
      </c>
      <c r="Z35" s="5">
        <f t="shared" si="17"/>
        <v>1.8330466666666672</v>
      </c>
      <c r="AD35">
        <f t="shared" si="18"/>
        <v>1.1487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35.6</v>
      </c>
      <c r="H36">
        <v>1.1487</v>
      </c>
      <c r="I36" s="5">
        <f t="shared" si="19"/>
        <v>0.546972</v>
      </c>
      <c r="J36" s="5">
        <f t="shared" si="20"/>
        <v>1.6961773333333339</v>
      </c>
      <c r="K36" s="5">
        <f t="shared" si="21"/>
        <v>-0.6843466666666671</v>
      </c>
      <c r="L36" s="5">
        <f t="shared" si="22"/>
        <v>1.1487</v>
      </c>
      <c r="M36" s="5">
        <f t="shared" si="23"/>
        <v>1.6961773333333339</v>
      </c>
      <c r="N36" s="11">
        <f t="shared" si="24"/>
        <v>0</v>
      </c>
      <c r="O36" s="11">
        <f t="shared" si="25"/>
        <v>0.6843466666666671</v>
      </c>
      <c r="P36">
        <f t="shared" si="26"/>
        <v>0</v>
      </c>
      <c r="Q36" s="12">
        <f t="shared" si="27"/>
        <v>0</v>
      </c>
      <c r="R36" s="12">
        <f t="shared" si="28"/>
        <v>0</v>
      </c>
      <c r="S36">
        <f t="shared" si="29"/>
        <v>0</v>
      </c>
      <c r="T36">
        <f t="shared" si="30"/>
        <v>0</v>
      </c>
      <c r="U36">
        <f t="shared" si="31"/>
        <v>1.734</v>
      </c>
      <c r="V36">
        <f t="shared" si="31"/>
        <v>2.066</v>
      </c>
      <c r="W36">
        <f t="shared" si="31"/>
        <v>-1.734</v>
      </c>
      <c r="X36">
        <f t="shared" si="31"/>
        <v>-2.066</v>
      </c>
      <c r="Z36" s="5">
        <f t="shared" si="17"/>
        <v>1.6961773333333339</v>
      </c>
      <c r="AD36">
        <f t="shared" si="18"/>
        <v>2.2555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54.4</v>
      </c>
      <c r="H37">
        <v>2.2555</v>
      </c>
      <c r="I37" s="5">
        <f t="shared" si="19"/>
        <v>0.8886776000000001</v>
      </c>
      <c r="J37" s="5">
        <f t="shared" si="20"/>
        <v>1.8080418666666673</v>
      </c>
      <c r="K37" s="5">
        <f t="shared" si="21"/>
        <v>0.5593226666666662</v>
      </c>
      <c r="L37" s="5">
        <f t="shared" si="22"/>
        <v>2.2555</v>
      </c>
      <c r="M37" s="5">
        <f t="shared" si="23"/>
        <v>1.8080418666666673</v>
      </c>
      <c r="N37" s="11">
        <f t="shared" si="24"/>
        <v>0</v>
      </c>
      <c r="O37" s="11">
        <f t="shared" si="25"/>
        <v>0.5593226666666662</v>
      </c>
      <c r="P37">
        <f t="shared" si="26"/>
        <v>0</v>
      </c>
      <c r="Q37" s="12">
        <f t="shared" si="27"/>
        <v>1</v>
      </c>
      <c r="R37" s="12">
        <f t="shared" si="28"/>
        <v>0</v>
      </c>
      <c r="S37">
        <f t="shared" si="29"/>
        <v>0</v>
      </c>
      <c r="T37">
        <f t="shared" si="30"/>
        <v>0</v>
      </c>
      <c r="U37">
        <f t="shared" si="31"/>
        <v>1.734</v>
      </c>
      <c r="V37">
        <f t="shared" si="31"/>
        <v>2.066</v>
      </c>
      <c r="W37">
        <f t="shared" si="31"/>
        <v>-1.734</v>
      </c>
      <c r="X37">
        <f t="shared" si="31"/>
        <v>-2.066</v>
      </c>
      <c r="Z37" s="5">
        <f t="shared" si="17"/>
        <v>1.8080418666666673</v>
      </c>
      <c r="AD37">
        <f t="shared" si="18"/>
        <v>0.7071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49.9</v>
      </c>
      <c r="H38">
        <v>0.7071</v>
      </c>
      <c r="I38" s="5">
        <f t="shared" si="19"/>
        <v>0.8523620800000001</v>
      </c>
      <c r="J38" s="5">
        <f t="shared" si="20"/>
        <v>1.5878534933333341</v>
      </c>
      <c r="K38" s="5">
        <f t="shared" si="21"/>
        <v>-1.1009418666666675</v>
      </c>
      <c r="L38" s="5">
        <f t="shared" si="22"/>
        <v>0.7071</v>
      </c>
      <c r="M38" s="5">
        <f t="shared" si="23"/>
        <v>1.5878534933333341</v>
      </c>
      <c r="N38" s="11">
        <f t="shared" si="24"/>
        <v>0</v>
      </c>
      <c r="O38" s="11">
        <f t="shared" si="25"/>
        <v>1.1009418666666675</v>
      </c>
      <c r="P38">
        <f t="shared" si="26"/>
        <v>0</v>
      </c>
      <c r="Q38" s="12">
        <f t="shared" si="27"/>
        <v>0</v>
      </c>
      <c r="R38" s="12">
        <f t="shared" si="28"/>
        <v>0</v>
      </c>
      <c r="S38">
        <f t="shared" si="29"/>
        <v>0</v>
      </c>
      <c r="T38">
        <f t="shared" si="30"/>
        <v>0</v>
      </c>
      <c r="U38">
        <f t="shared" si="31"/>
        <v>1.734</v>
      </c>
      <c r="V38">
        <f t="shared" si="31"/>
        <v>2.066</v>
      </c>
      <c r="W38">
        <f t="shared" si="31"/>
        <v>-1.734</v>
      </c>
      <c r="X38">
        <f t="shared" si="31"/>
        <v>-2.066</v>
      </c>
      <c r="Z38" s="5">
        <f t="shared" si="17"/>
        <v>1.5878534933333341</v>
      </c>
      <c r="AD38">
        <f t="shared" si="18"/>
        <v>-0.3146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30.3</v>
      </c>
      <c r="H39">
        <v>-0.3146</v>
      </c>
      <c r="I39" s="5">
        <f t="shared" si="19"/>
        <v>0.6189696640000002</v>
      </c>
      <c r="J39" s="5">
        <f t="shared" si="20"/>
        <v>1.2073627946666674</v>
      </c>
      <c r="K39" s="5">
        <f t="shared" si="21"/>
        <v>-1.9024534933333341</v>
      </c>
      <c r="L39" s="5">
        <f t="shared" si="22"/>
        <v>-0.3146</v>
      </c>
      <c r="M39" s="5">
        <f t="shared" si="23"/>
        <v>1.2073627946666674</v>
      </c>
      <c r="N39" s="11">
        <f t="shared" si="24"/>
        <v>0</v>
      </c>
      <c r="O39" s="11">
        <f t="shared" si="25"/>
        <v>1.9024534933333341</v>
      </c>
      <c r="P39">
        <f t="shared" si="26"/>
        <v>0</v>
      </c>
      <c r="Q39" s="12">
        <f t="shared" si="27"/>
        <v>0</v>
      </c>
      <c r="R39" s="12">
        <f t="shared" si="28"/>
        <v>0</v>
      </c>
      <c r="S39">
        <f t="shared" si="29"/>
        <v>1</v>
      </c>
      <c r="T39">
        <f t="shared" si="30"/>
        <v>0</v>
      </c>
      <c r="U39">
        <f t="shared" si="31"/>
        <v>1.734</v>
      </c>
      <c r="V39">
        <f t="shared" si="31"/>
        <v>2.066</v>
      </c>
      <c r="W39">
        <f t="shared" si="31"/>
        <v>-1.734</v>
      </c>
      <c r="X39">
        <f t="shared" si="31"/>
        <v>-2.066</v>
      </c>
      <c r="Z39" s="5">
        <f t="shared" si="17"/>
        <v>1.2073627946666674</v>
      </c>
      <c r="AD39">
        <f t="shared" si="18"/>
        <v>0.952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38.3</v>
      </c>
      <c r="H40">
        <v>0.952</v>
      </c>
      <c r="I40" s="5">
        <f t="shared" si="19"/>
        <v>0.6855757312000001</v>
      </c>
      <c r="J40" s="5">
        <f t="shared" si="20"/>
        <v>1.156290235733334</v>
      </c>
      <c r="K40" s="5">
        <f t="shared" si="21"/>
        <v>-0.25536279466666745</v>
      </c>
      <c r="L40" s="5">
        <f t="shared" si="22"/>
        <v>0.952</v>
      </c>
      <c r="M40" s="5">
        <f t="shared" si="23"/>
        <v>1.156290235733334</v>
      </c>
      <c r="N40" s="11">
        <f t="shared" si="24"/>
        <v>0</v>
      </c>
      <c r="O40" s="11">
        <f t="shared" si="25"/>
        <v>0.25536279466666745</v>
      </c>
      <c r="P40">
        <f t="shared" si="26"/>
        <v>0</v>
      </c>
      <c r="Q40" s="12">
        <f t="shared" si="27"/>
        <v>0</v>
      </c>
      <c r="R40" s="12">
        <f t="shared" si="28"/>
        <v>0</v>
      </c>
      <c r="S40">
        <f t="shared" si="29"/>
        <v>0</v>
      </c>
      <c r="T40">
        <f t="shared" si="30"/>
        <v>0</v>
      </c>
      <c r="U40">
        <f t="shared" si="31"/>
        <v>1.734</v>
      </c>
      <c r="V40">
        <f t="shared" si="31"/>
        <v>2.066</v>
      </c>
      <c r="W40">
        <f t="shared" si="31"/>
        <v>-1.734</v>
      </c>
      <c r="X40">
        <f t="shared" si="31"/>
        <v>-2.066</v>
      </c>
      <c r="Z40" s="5">
        <f t="shared" si="17"/>
        <v>1.156290235733334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9:31" ht="12.75">
      <c r="I42" s="3"/>
      <c r="J42" s="4">
        <f>AVERAGE(H43:H45)</f>
        <v>0.06626666666666665</v>
      </c>
      <c r="K42" s="3"/>
      <c r="L42" s="19"/>
      <c r="M42" s="4">
        <f>AVERAGE(L43:L45)</f>
        <v>0.06626666666666665</v>
      </c>
      <c r="N42" s="9"/>
      <c r="O42" s="9"/>
      <c r="Z42" s="4">
        <f aca="true" t="shared" si="32" ref="Z42:Z55">M42</f>
        <v>0.06626666666666665</v>
      </c>
      <c r="AE42">
        <f aca="true" t="shared" si="33" ref="AE42:AE55">H43</f>
        <v>-0.4151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29.5</v>
      </c>
      <c r="H43">
        <v>-0.4151</v>
      </c>
      <c r="I43" s="5">
        <f aca="true" t="shared" si="34" ref="I43:I55">AB$2*H43+(1-AB$2)*I42</f>
        <v>-0.08302000000000001</v>
      </c>
      <c r="J43" s="5">
        <f aca="true" t="shared" si="35" ref="J43:J55">IF(L42&lt;&gt;H42,M43,AB$3*H43+(1-AB$3)*J42)</f>
        <v>-0.03000666666666668</v>
      </c>
      <c r="K43" s="5">
        <f aca="true" t="shared" si="36" ref="K43:K55">H43-J42</f>
        <v>-0.48136666666666666</v>
      </c>
      <c r="L43" s="5">
        <f aca="true" t="shared" si="37" ref="L43:L55">IF(ISBLANK(H44)=TRUE,H43,IF(AND(ABS(H43-H44)&gt;AF$2,ABS(K43)&gt;AF$2),IF(H43&lt;0,J42-AF$2,J42+AF$2),H43))</f>
        <v>-0.4151</v>
      </c>
      <c r="M43" s="5">
        <f aca="true" t="shared" si="38" ref="M43:M55">AB$3*L43+(1-AB$3)*M42</f>
        <v>-0.03000666666666668</v>
      </c>
      <c r="N43" s="11">
        <f aca="true" t="shared" si="39" ref="N43:N55">IF(L43&lt;&gt;H43,1,0)</f>
        <v>0</v>
      </c>
      <c r="O43" s="11">
        <f aca="true" t="shared" si="40" ref="O43:O55">ABS(K43)</f>
        <v>0.48136666666666666</v>
      </c>
      <c r="P43">
        <f aca="true" t="shared" si="41" ref="P43:P55">IF(ABS(K43)&gt;AF$2,1,0)</f>
        <v>0</v>
      </c>
      <c r="Q43" s="12">
        <f aca="true" t="shared" si="42" ref="Q43:Q55">IF(ABS(H43)&gt;AB$1,1,0)</f>
        <v>0</v>
      </c>
      <c r="R43" s="12">
        <f aca="true" t="shared" si="43" ref="R43:R55">IF(OR(M43&gt;AL$3,M43&lt;AM$3),1,0)</f>
        <v>0</v>
      </c>
      <c r="S43">
        <f aca="true" t="shared" si="44" ref="S43:S55">IF(AND(O43&gt;AF$1,O43&lt;AF$2),1,0)</f>
        <v>0</v>
      </c>
      <c r="T43">
        <f aca="true" t="shared" si="45" ref="T43:T55">IF(AND(ABS(J43)&lt;=0.5,O43&lt;=0.5),1,0)</f>
        <v>1</v>
      </c>
      <c r="U43">
        <f aca="true" t="shared" si="46" ref="U43:X55">AH$3</f>
        <v>1.734</v>
      </c>
      <c r="V43">
        <f t="shared" si="46"/>
        <v>2.066</v>
      </c>
      <c r="W43">
        <f t="shared" si="46"/>
        <v>-1.734</v>
      </c>
      <c r="X43">
        <f t="shared" si="46"/>
        <v>-2.066</v>
      </c>
      <c r="Z43" s="5">
        <f t="shared" si="32"/>
        <v>-0.03000666666666668</v>
      </c>
      <c r="AE43">
        <f t="shared" si="33"/>
        <v>-0.5331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16.8</v>
      </c>
      <c r="H44">
        <v>-0.5331</v>
      </c>
      <c r="I44" s="5">
        <f t="shared" si="34"/>
        <v>-0.17303600000000002</v>
      </c>
      <c r="J44" s="5">
        <f t="shared" si="35"/>
        <v>-0.13062533333333334</v>
      </c>
      <c r="K44" s="5">
        <f t="shared" si="36"/>
        <v>-0.5030933333333334</v>
      </c>
      <c r="L44" s="5">
        <f t="shared" si="37"/>
        <v>-0.5331</v>
      </c>
      <c r="M44" s="5">
        <f t="shared" si="38"/>
        <v>-0.13062533333333334</v>
      </c>
      <c r="N44" s="11">
        <f t="shared" si="39"/>
        <v>0</v>
      </c>
      <c r="O44" s="11">
        <f t="shared" si="40"/>
        <v>0.5030933333333334</v>
      </c>
      <c r="P44">
        <f t="shared" si="41"/>
        <v>0</v>
      </c>
      <c r="Q44" s="12">
        <f t="shared" si="42"/>
        <v>0</v>
      </c>
      <c r="R44" s="12">
        <f t="shared" si="43"/>
        <v>0</v>
      </c>
      <c r="S44">
        <f t="shared" si="44"/>
        <v>0</v>
      </c>
      <c r="T44">
        <f t="shared" si="45"/>
        <v>0</v>
      </c>
      <c r="U44">
        <f t="shared" si="46"/>
        <v>1.734</v>
      </c>
      <c r="V44">
        <f t="shared" si="46"/>
        <v>2.066</v>
      </c>
      <c r="W44">
        <f t="shared" si="46"/>
        <v>-1.734</v>
      </c>
      <c r="X44">
        <f t="shared" si="46"/>
        <v>-2.066</v>
      </c>
      <c r="Z44" s="5">
        <f t="shared" si="32"/>
        <v>-0.13062533333333334</v>
      </c>
      <c r="AE44">
        <f t="shared" si="33"/>
        <v>1.147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52</v>
      </c>
      <c r="H45">
        <v>1.147</v>
      </c>
      <c r="I45" s="5">
        <f t="shared" si="34"/>
        <v>0.0909712</v>
      </c>
      <c r="J45" s="5">
        <f t="shared" si="35"/>
        <v>0.12489973333333335</v>
      </c>
      <c r="K45" s="5">
        <f t="shared" si="36"/>
        <v>1.2776253333333334</v>
      </c>
      <c r="L45" s="5">
        <f t="shared" si="37"/>
        <v>1.147</v>
      </c>
      <c r="M45" s="5">
        <f t="shared" si="38"/>
        <v>0.12489973333333335</v>
      </c>
      <c r="N45" s="11">
        <f t="shared" si="39"/>
        <v>0</v>
      </c>
      <c r="O45" s="11">
        <f t="shared" si="40"/>
        <v>1.2776253333333334</v>
      </c>
      <c r="P45">
        <f t="shared" si="41"/>
        <v>0</v>
      </c>
      <c r="Q45" s="12">
        <f t="shared" si="42"/>
        <v>0</v>
      </c>
      <c r="R45" s="12">
        <f t="shared" si="43"/>
        <v>0</v>
      </c>
      <c r="S45">
        <f t="shared" si="44"/>
        <v>0</v>
      </c>
      <c r="T45">
        <f t="shared" si="45"/>
        <v>0</v>
      </c>
      <c r="U45">
        <f t="shared" si="46"/>
        <v>1.734</v>
      </c>
      <c r="V45">
        <f t="shared" si="46"/>
        <v>2.066</v>
      </c>
      <c r="W45">
        <f t="shared" si="46"/>
        <v>-1.734</v>
      </c>
      <c r="X45">
        <f t="shared" si="46"/>
        <v>-2.066</v>
      </c>
      <c r="Z45" s="5">
        <f t="shared" si="32"/>
        <v>0.12489973333333335</v>
      </c>
      <c r="AE45">
        <f t="shared" si="33"/>
        <v>0.5338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50.6</v>
      </c>
      <c r="H46">
        <v>0.5338</v>
      </c>
      <c r="I46" s="5">
        <f t="shared" si="34"/>
        <v>0.17953696000000002</v>
      </c>
      <c r="J46" s="5">
        <f t="shared" si="35"/>
        <v>0.2066797866666667</v>
      </c>
      <c r="K46" s="5">
        <f t="shared" si="36"/>
        <v>0.4089002666666667</v>
      </c>
      <c r="L46" s="5">
        <f t="shared" si="37"/>
        <v>0.5338</v>
      </c>
      <c r="M46" s="5">
        <f t="shared" si="38"/>
        <v>0.2066797866666667</v>
      </c>
      <c r="N46" s="11">
        <f t="shared" si="39"/>
        <v>0</v>
      </c>
      <c r="O46" s="11">
        <f t="shared" si="40"/>
        <v>0.4089002666666667</v>
      </c>
      <c r="P46">
        <f t="shared" si="41"/>
        <v>0</v>
      </c>
      <c r="Q46" s="12">
        <f t="shared" si="42"/>
        <v>0</v>
      </c>
      <c r="R46" s="12">
        <f t="shared" si="43"/>
        <v>0</v>
      </c>
      <c r="S46">
        <f t="shared" si="44"/>
        <v>0</v>
      </c>
      <c r="T46">
        <f t="shared" si="45"/>
        <v>1</v>
      </c>
      <c r="U46">
        <f t="shared" si="46"/>
        <v>1.734</v>
      </c>
      <c r="V46">
        <f t="shared" si="46"/>
        <v>2.066</v>
      </c>
      <c r="W46">
        <f t="shared" si="46"/>
        <v>-1.734</v>
      </c>
      <c r="X46">
        <f t="shared" si="46"/>
        <v>-2.066</v>
      </c>
      <c r="Z46" s="5">
        <f t="shared" si="32"/>
        <v>0.2066797866666667</v>
      </c>
      <c r="AE46">
        <f t="shared" si="33"/>
        <v>-0.7071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19.2</v>
      </c>
      <c r="H47">
        <v>-0.7071</v>
      </c>
      <c r="I47" s="5">
        <f t="shared" si="34"/>
        <v>0.002209568000000023</v>
      </c>
      <c r="J47" s="5">
        <f t="shared" si="35"/>
        <v>0.02392382933333337</v>
      </c>
      <c r="K47" s="5">
        <f t="shared" si="36"/>
        <v>-0.9137797866666666</v>
      </c>
      <c r="L47" s="5">
        <f t="shared" si="37"/>
        <v>-0.7071</v>
      </c>
      <c r="M47" s="5">
        <f t="shared" si="38"/>
        <v>0.02392382933333337</v>
      </c>
      <c r="N47" s="11">
        <f t="shared" si="39"/>
        <v>0</v>
      </c>
      <c r="O47" s="11">
        <f t="shared" si="40"/>
        <v>0.9137797866666666</v>
      </c>
      <c r="P47">
        <f t="shared" si="41"/>
        <v>0</v>
      </c>
      <c r="Q47" s="12">
        <f t="shared" si="42"/>
        <v>0</v>
      </c>
      <c r="R47" s="12">
        <f t="shared" si="43"/>
        <v>0</v>
      </c>
      <c r="S47">
        <f t="shared" si="44"/>
        <v>0</v>
      </c>
      <c r="T47">
        <f t="shared" si="45"/>
        <v>0</v>
      </c>
      <c r="U47">
        <f t="shared" si="46"/>
        <v>1.734</v>
      </c>
      <c r="V47">
        <f t="shared" si="46"/>
        <v>2.066</v>
      </c>
      <c r="W47">
        <f t="shared" si="46"/>
        <v>-1.734</v>
      </c>
      <c r="X47">
        <f t="shared" si="46"/>
        <v>-2.066</v>
      </c>
      <c r="Z47" s="5">
        <f t="shared" si="32"/>
        <v>0.02392382933333337</v>
      </c>
      <c r="AE47">
        <f t="shared" si="33"/>
        <v>0.6198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51.8</v>
      </c>
      <c r="H48">
        <v>0.6198</v>
      </c>
      <c r="I48" s="5">
        <f t="shared" si="34"/>
        <v>0.12572765440000003</v>
      </c>
      <c r="J48" s="5">
        <f t="shared" si="35"/>
        <v>0.1430990634666667</v>
      </c>
      <c r="K48" s="5">
        <f t="shared" si="36"/>
        <v>0.5958761706666666</v>
      </c>
      <c r="L48" s="5">
        <f t="shared" si="37"/>
        <v>0.6198</v>
      </c>
      <c r="M48" s="5">
        <f t="shared" si="38"/>
        <v>0.1430990634666667</v>
      </c>
      <c r="N48" s="11">
        <f t="shared" si="39"/>
        <v>0</v>
      </c>
      <c r="O48" s="11">
        <f t="shared" si="40"/>
        <v>0.5958761706666666</v>
      </c>
      <c r="P48">
        <f t="shared" si="41"/>
        <v>0</v>
      </c>
      <c r="Q48" s="12">
        <f t="shared" si="42"/>
        <v>0</v>
      </c>
      <c r="R48" s="12">
        <f t="shared" si="43"/>
        <v>0</v>
      </c>
      <c r="S48">
        <f t="shared" si="44"/>
        <v>0</v>
      </c>
      <c r="T48">
        <f t="shared" si="45"/>
        <v>0</v>
      </c>
      <c r="U48">
        <f t="shared" si="46"/>
        <v>1.734</v>
      </c>
      <c r="V48">
        <f t="shared" si="46"/>
        <v>2.066</v>
      </c>
      <c r="W48">
        <f t="shared" si="46"/>
        <v>-1.734</v>
      </c>
      <c r="X48">
        <f t="shared" si="46"/>
        <v>-2.066</v>
      </c>
      <c r="Z48" s="5">
        <f t="shared" si="32"/>
        <v>0.1430990634666667</v>
      </c>
      <c r="AE48">
        <f t="shared" si="33"/>
        <v>0.1266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25.4</v>
      </c>
      <c r="H49">
        <v>0.1266</v>
      </c>
      <c r="I49" s="5">
        <f t="shared" si="34"/>
        <v>0.12590212352000002</v>
      </c>
      <c r="J49" s="5">
        <f t="shared" si="35"/>
        <v>0.13979925077333338</v>
      </c>
      <c r="K49" s="5">
        <f t="shared" si="36"/>
        <v>-0.016499063466666714</v>
      </c>
      <c r="L49" s="5">
        <f t="shared" si="37"/>
        <v>0.1266</v>
      </c>
      <c r="M49" s="5">
        <f t="shared" si="38"/>
        <v>0.13979925077333338</v>
      </c>
      <c r="N49" s="11">
        <f t="shared" si="39"/>
        <v>0</v>
      </c>
      <c r="O49" s="11">
        <f t="shared" si="40"/>
        <v>0.016499063466666714</v>
      </c>
      <c r="P49">
        <f t="shared" si="41"/>
        <v>0</v>
      </c>
      <c r="Q49" s="12">
        <f t="shared" si="42"/>
        <v>0</v>
      </c>
      <c r="R49" s="12">
        <f t="shared" si="43"/>
        <v>0</v>
      </c>
      <c r="S49">
        <f t="shared" si="44"/>
        <v>0</v>
      </c>
      <c r="T49">
        <f t="shared" si="45"/>
        <v>1</v>
      </c>
      <c r="U49">
        <f t="shared" si="46"/>
        <v>1.734</v>
      </c>
      <c r="V49">
        <f t="shared" si="46"/>
        <v>2.066</v>
      </c>
      <c r="W49">
        <f t="shared" si="46"/>
        <v>-1.734</v>
      </c>
      <c r="X49">
        <f t="shared" si="46"/>
        <v>-2.066</v>
      </c>
      <c r="Z49" s="5">
        <f t="shared" si="32"/>
        <v>0.13979925077333338</v>
      </c>
      <c r="AE49">
        <f t="shared" si="33"/>
        <v>-0.9666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25.3</v>
      </c>
      <c r="H50">
        <v>-0.9666</v>
      </c>
      <c r="I50" s="5">
        <f t="shared" si="34"/>
        <v>-0.092598301184</v>
      </c>
      <c r="J50" s="5">
        <f t="shared" si="35"/>
        <v>-0.08148059938133331</v>
      </c>
      <c r="K50" s="5">
        <f t="shared" si="36"/>
        <v>-1.1063992507733333</v>
      </c>
      <c r="L50" s="5">
        <f t="shared" si="37"/>
        <v>-0.9666</v>
      </c>
      <c r="M50" s="5">
        <f t="shared" si="38"/>
        <v>-0.08148059938133331</v>
      </c>
      <c r="N50" s="11">
        <f t="shared" si="39"/>
        <v>0</v>
      </c>
      <c r="O50" s="11">
        <f t="shared" si="40"/>
        <v>1.1063992507733333</v>
      </c>
      <c r="P50">
        <f t="shared" si="41"/>
        <v>0</v>
      </c>
      <c r="Q50" s="12">
        <f t="shared" si="42"/>
        <v>0</v>
      </c>
      <c r="R50" s="12">
        <f t="shared" si="43"/>
        <v>0</v>
      </c>
      <c r="S50">
        <f t="shared" si="44"/>
        <v>0</v>
      </c>
      <c r="T50">
        <f t="shared" si="45"/>
        <v>0</v>
      </c>
      <c r="U50">
        <f t="shared" si="46"/>
        <v>1.734</v>
      </c>
      <c r="V50">
        <f t="shared" si="46"/>
        <v>2.066</v>
      </c>
      <c r="W50">
        <f t="shared" si="46"/>
        <v>-1.734</v>
      </c>
      <c r="X50">
        <f t="shared" si="46"/>
        <v>-2.066</v>
      </c>
      <c r="Z50" s="5">
        <f t="shared" si="32"/>
        <v>-0.08148059938133331</v>
      </c>
      <c r="AE50">
        <f t="shared" si="33"/>
        <v>-1.3168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22.8</v>
      </c>
      <c r="H51">
        <v>-1.3168</v>
      </c>
      <c r="I51" s="5">
        <f t="shared" si="34"/>
        <v>-0.3374386409472</v>
      </c>
      <c r="J51" s="5">
        <f t="shared" si="35"/>
        <v>-0.32854447950506666</v>
      </c>
      <c r="K51" s="5">
        <f t="shared" si="36"/>
        <v>-1.2353194006186667</v>
      </c>
      <c r="L51" s="5">
        <f t="shared" si="37"/>
        <v>-1.3168</v>
      </c>
      <c r="M51" s="5">
        <f t="shared" si="38"/>
        <v>-0.32854447950506666</v>
      </c>
      <c r="N51" s="11">
        <f t="shared" si="39"/>
        <v>0</v>
      </c>
      <c r="O51" s="11">
        <f t="shared" si="40"/>
        <v>1.2353194006186667</v>
      </c>
      <c r="P51">
        <f t="shared" si="41"/>
        <v>0</v>
      </c>
      <c r="Q51" s="12">
        <f t="shared" si="42"/>
        <v>0</v>
      </c>
      <c r="R51" s="12">
        <f t="shared" si="43"/>
        <v>0</v>
      </c>
      <c r="S51">
        <f t="shared" si="44"/>
        <v>0</v>
      </c>
      <c r="T51">
        <f t="shared" si="45"/>
        <v>0</v>
      </c>
      <c r="U51">
        <f t="shared" si="46"/>
        <v>1.734</v>
      </c>
      <c r="V51">
        <f t="shared" si="46"/>
        <v>2.066</v>
      </c>
      <c r="W51">
        <f t="shared" si="46"/>
        <v>-1.734</v>
      </c>
      <c r="X51">
        <f t="shared" si="46"/>
        <v>-2.066</v>
      </c>
      <c r="Z51" s="5">
        <f t="shared" si="32"/>
        <v>-0.32854447950506666</v>
      </c>
      <c r="AE51">
        <f t="shared" si="33"/>
        <v>-1.3746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22.4</v>
      </c>
      <c r="H52">
        <v>-1.3746</v>
      </c>
      <c r="I52" s="5">
        <f t="shared" si="34"/>
        <v>-0.54487091275776</v>
      </c>
      <c r="J52" s="5">
        <f t="shared" si="35"/>
        <v>-0.5377555836040533</v>
      </c>
      <c r="K52" s="5">
        <f t="shared" si="36"/>
        <v>-1.0460555204949333</v>
      </c>
      <c r="L52" s="5">
        <f t="shared" si="37"/>
        <v>-1.3746</v>
      </c>
      <c r="M52" s="5">
        <f t="shared" si="38"/>
        <v>-0.5377555836040533</v>
      </c>
      <c r="N52" s="11">
        <f t="shared" si="39"/>
        <v>0</v>
      </c>
      <c r="O52" s="11">
        <f t="shared" si="40"/>
        <v>1.0460555204949333</v>
      </c>
      <c r="P52">
        <f t="shared" si="41"/>
        <v>0</v>
      </c>
      <c r="Q52" s="12">
        <f t="shared" si="42"/>
        <v>0</v>
      </c>
      <c r="R52" s="12">
        <f t="shared" si="43"/>
        <v>0</v>
      </c>
      <c r="S52">
        <f t="shared" si="44"/>
        <v>0</v>
      </c>
      <c r="T52">
        <f t="shared" si="45"/>
        <v>0</v>
      </c>
      <c r="U52">
        <f t="shared" si="46"/>
        <v>1.734</v>
      </c>
      <c r="V52">
        <f t="shared" si="46"/>
        <v>2.066</v>
      </c>
      <c r="W52">
        <f t="shared" si="46"/>
        <v>-1.734</v>
      </c>
      <c r="X52">
        <f t="shared" si="46"/>
        <v>-2.066</v>
      </c>
      <c r="Y52" s="7"/>
      <c r="Z52" s="5">
        <f t="shared" si="32"/>
        <v>-0.5377555836040533</v>
      </c>
      <c r="AE52">
        <f t="shared" si="33"/>
        <v>0.032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30.6</v>
      </c>
      <c r="H53">
        <v>0.032</v>
      </c>
      <c r="I53" s="5">
        <f t="shared" si="34"/>
        <v>-0.429496730206208</v>
      </c>
      <c r="J53" s="5">
        <f t="shared" si="35"/>
        <v>-0.42380446688324264</v>
      </c>
      <c r="K53" s="5">
        <f t="shared" si="36"/>
        <v>0.5697555836040533</v>
      </c>
      <c r="L53" s="5">
        <f t="shared" si="37"/>
        <v>0.032</v>
      </c>
      <c r="M53" s="5">
        <f t="shared" si="38"/>
        <v>-0.42380446688324264</v>
      </c>
      <c r="N53" s="11">
        <f t="shared" si="39"/>
        <v>0</v>
      </c>
      <c r="O53" s="11">
        <f t="shared" si="40"/>
        <v>0.5697555836040533</v>
      </c>
      <c r="P53">
        <f t="shared" si="41"/>
        <v>0</v>
      </c>
      <c r="Q53" s="12">
        <f t="shared" si="42"/>
        <v>0</v>
      </c>
      <c r="R53" s="12">
        <f t="shared" si="43"/>
        <v>0</v>
      </c>
      <c r="S53">
        <f t="shared" si="44"/>
        <v>0</v>
      </c>
      <c r="T53">
        <f t="shared" si="45"/>
        <v>0</v>
      </c>
      <c r="U53">
        <f t="shared" si="46"/>
        <v>1.734</v>
      </c>
      <c r="V53">
        <f t="shared" si="46"/>
        <v>2.066</v>
      </c>
      <c r="W53">
        <f t="shared" si="46"/>
        <v>-1.734</v>
      </c>
      <c r="X53">
        <f t="shared" si="46"/>
        <v>-2.066</v>
      </c>
      <c r="Y53" s="7"/>
      <c r="Z53" s="5">
        <f t="shared" si="32"/>
        <v>-0.42380446688324264</v>
      </c>
      <c r="AE53">
        <f t="shared" si="33"/>
        <v>2.3545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51.7</v>
      </c>
      <c r="H54">
        <v>2.3545</v>
      </c>
      <c r="I54" s="5">
        <f t="shared" si="34"/>
        <v>0.12730261583503355</v>
      </c>
      <c r="J54" s="5">
        <f t="shared" si="35"/>
        <v>0.13185642649340584</v>
      </c>
      <c r="K54" s="5">
        <f t="shared" si="36"/>
        <v>2.7783044668832426</v>
      </c>
      <c r="L54" s="5">
        <f t="shared" si="37"/>
        <v>2.3545</v>
      </c>
      <c r="M54" s="5">
        <f t="shared" si="38"/>
        <v>0.13185642649340584</v>
      </c>
      <c r="N54" s="11">
        <f t="shared" si="39"/>
        <v>0</v>
      </c>
      <c r="O54" s="11">
        <f t="shared" si="40"/>
        <v>2.7783044668832426</v>
      </c>
      <c r="P54">
        <f t="shared" si="41"/>
        <v>1</v>
      </c>
      <c r="Q54" s="12">
        <f t="shared" si="42"/>
        <v>1</v>
      </c>
      <c r="R54" s="12">
        <f t="shared" si="43"/>
        <v>0</v>
      </c>
      <c r="S54">
        <f t="shared" si="44"/>
        <v>0</v>
      </c>
      <c r="T54">
        <f t="shared" si="45"/>
        <v>0</v>
      </c>
      <c r="U54">
        <f t="shared" si="46"/>
        <v>1.734</v>
      </c>
      <c r="V54">
        <f t="shared" si="46"/>
        <v>2.066</v>
      </c>
      <c r="W54">
        <f t="shared" si="46"/>
        <v>-1.734</v>
      </c>
      <c r="X54">
        <f t="shared" si="46"/>
        <v>-2.066</v>
      </c>
      <c r="Y54" s="7"/>
      <c r="Z54" s="5">
        <f t="shared" si="32"/>
        <v>0.13185642649340584</v>
      </c>
      <c r="AE54">
        <f t="shared" si="33"/>
        <v>0.7806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36.8</v>
      </c>
      <c r="H55">
        <v>0.7806</v>
      </c>
      <c r="I55" s="5">
        <f t="shared" si="34"/>
        <v>0.25796209266802683</v>
      </c>
      <c r="J55" s="5">
        <f t="shared" si="35"/>
        <v>0.26160514119472467</v>
      </c>
      <c r="K55" s="5">
        <f t="shared" si="36"/>
        <v>0.6487435735065941</v>
      </c>
      <c r="L55" s="5">
        <f t="shared" si="37"/>
        <v>0.7806</v>
      </c>
      <c r="M55" s="5">
        <f t="shared" si="38"/>
        <v>0.26160514119472467</v>
      </c>
      <c r="N55" s="11">
        <f t="shared" si="39"/>
        <v>0</v>
      </c>
      <c r="O55" s="11">
        <f t="shared" si="40"/>
        <v>0.6487435735065941</v>
      </c>
      <c r="P55">
        <f t="shared" si="41"/>
        <v>0</v>
      </c>
      <c r="Q55" s="12">
        <f t="shared" si="42"/>
        <v>0</v>
      </c>
      <c r="R55" s="12">
        <f t="shared" si="43"/>
        <v>0</v>
      </c>
      <c r="S55">
        <f t="shared" si="44"/>
        <v>0</v>
      </c>
      <c r="T55">
        <f t="shared" si="45"/>
        <v>0</v>
      </c>
      <c r="U55">
        <f t="shared" si="46"/>
        <v>1.734</v>
      </c>
      <c r="V55">
        <f t="shared" si="46"/>
        <v>2.066</v>
      </c>
      <c r="W55">
        <f t="shared" si="46"/>
        <v>-1.734</v>
      </c>
      <c r="X55">
        <f t="shared" si="46"/>
        <v>-2.066</v>
      </c>
      <c r="Y55" s="7"/>
      <c r="Z55" s="5">
        <f t="shared" si="32"/>
        <v>0.26160514119472467</v>
      </c>
      <c r="AE55">
        <f t="shared" si="33"/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-2.5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3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-1.8468</v>
      </c>
      <c r="AH68" s="5">
        <f>$Z68+AH$3</f>
        <v>-0.11280000000000001</v>
      </c>
      <c r="AI68" s="5"/>
      <c r="AJ68" s="5"/>
      <c r="AK68" s="5"/>
    </row>
    <row r="69" spans="26:37" ht="12.75">
      <c r="Z69" s="5">
        <f>Y76</f>
        <v>1.6532</v>
      </c>
      <c r="AH69" s="5">
        <f>$Z69+AH$3</f>
        <v>3.3872</v>
      </c>
      <c r="AI69" s="5"/>
      <c r="AJ69" s="5"/>
      <c r="AK69" s="5"/>
    </row>
    <row r="70" spans="26:37" ht="12.75">
      <c r="Z70" s="5">
        <f>Z78</f>
        <v>-1.9132</v>
      </c>
      <c r="AH70" s="5"/>
      <c r="AI70" s="5">
        <f>$Z70+AI$3</f>
        <v>0.15279999999999982</v>
      </c>
      <c r="AJ70" s="5"/>
      <c r="AK70" s="5"/>
    </row>
    <row r="71" spans="26:37" ht="12.75">
      <c r="Z71" s="5">
        <f>Z76</f>
        <v>1.5868</v>
      </c>
      <c r="AH71" s="5"/>
      <c r="AI71" s="5">
        <f>$Z71+AI$3</f>
        <v>3.6528</v>
      </c>
      <c r="AJ71" s="5"/>
      <c r="AK71" s="5"/>
    </row>
    <row r="72" spans="26:37" ht="12.75">
      <c r="Z72" s="5">
        <f>Y79</f>
        <v>-1.1532</v>
      </c>
      <c r="AH72" s="5"/>
      <c r="AI72" s="5"/>
      <c r="AJ72" s="5">
        <f>$Z72+AJ$3</f>
        <v>-2.8872</v>
      </c>
      <c r="AK72" s="5"/>
    </row>
    <row r="73" spans="26:37" ht="12.75">
      <c r="Z73" s="5">
        <f>Y77</f>
        <v>2.3468</v>
      </c>
      <c r="AH73" s="5"/>
      <c r="AI73" s="5"/>
      <c r="AJ73" s="5">
        <f>$Z73+AJ$3</f>
        <v>0.6128</v>
      </c>
      <c r="AK73" s="5"/>
    </row>
    <row r="74" spans="26:37" ht="12.75">
      <c r="Z74" s="5">
        <f>Z79</f>
        <v>-1.0868</v>
      </c>
      <c r="AH74" s="5"/>
      <c r="AI74" s="5"/>
      <c r="AJ74" s="5"/>
      <c r="AK74" s="5">
        <f>$Z74+AK$3</f>
        <v>-3.1528</v>
      </c>
    </row>
    <row r="75" spans="26:37" ht="12.75">
      <c r="Z75" s="5">
        <f>Z77</f>
        <v>2.4132</v>
      </c>
      <c r="AH75" s="5"/>
      <c r="AI75" s="5"/>
      <c r="AJ75" s="5"/>
      <c r="AK75" s="5">
        <f>$Z75+AK$3</f>
        <v>0.34719999999999995</v>
      </c>
    </row>
    <row r="76" spans="25:38" ht="12.75">
      <c r="Y76">
        <f>AL$3-AB$3*AH$3</f>
        <v>1.6532</v>
      </c>
      <c r="Z76">
        <f>AL$3-AB$3*AI$3</f>
        <v>1.5868</v>
      </c>
      <c r="AL76">
        <f>$AL$3+(1-$AB$3)*AI3</f>
        <v>3.6528</v>
      </c>
    </row>
    <row r="77" spans="25:38" ht="12.75">
      <c r="Y77">
        <f>AL$3+AB$3*AH$3</f>
        <v>2.3468</v>
      </c>
      <c r="Z77">
        <f>AL$3+AB$3*AI$3</f>
        <v>2.4132</v>
      </c>
      <c r="AL77">
        <f>($Z77*(1-$AB$3)-$AL$3)/-$AB$3</f>
        <v>0.34720000000000084</v>
      </c>
    </row>
    <row r="78" spans="25:39" ht="12.75">
      <c r="Y78">
        <f>AM$3-AB$3*AH$3</f>
        <v>-1.8468</v>
      </c>
      <c r="Z78">
        <f>AM$3-AB$3*AI$3</f>
        <v>-1.9132</v>
      </c>
      <c r="AM78">
        <f>$AM$3+(1-$AB$3)*AI3</f>
        <v>0.15280000000000005</v>
      </c>
    </row>
    <row r="79" spans="25:39" ht="12.75">
      <c r="Y79">
        <f>AM$3+AB$3*AH$3</f>
        <v>-1.1532</v>
      </c>
      <c r="Z79">
        <f>AM$3+AB$3*AI$3</f>
        <v>-1.0868</v>
      </c>
      <c r="AM79">
        <f>($Z79*(1-$AB$3)-$AM$3)/-$AB$3</f>
        <v>-3.1528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Q1">
      <pane ySplit="4" topLeftCell="BM5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1.734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1.734</v>
      </c>
      <c r="AH1" t="str">
        <f>"for ei limits of "&amp;TEXT(AH3,"0.000")&amp;" and "&amp;TEXT(AI3,"0.000")&amp;" and Zi limits of "&amp;TEXT(AM3,"0.00")&amp;" and +"&amp;TEXT(AL3,"0.00")</f>
        <v>for ei limits of 1.734 and 2.066 and Zi limits of -2.00 and +1.50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2.066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2.066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1.734</v>
      </c>
      <c r="AI3">
        <f>AF2</f>
        <v>2.066</v>
      </c>
      <c r="AJ3">
        <f>-1*AH3</f>
        <v>-1.734</v>
      </c>
      <c r="AK3">
        <f>-1*AI3</f>
        <v>-2.066</v>
      </c>
      <c r="AL3" s="16">
        <v>1.5</v>
      </c>
      <c r="AM3" s="16">
        <v>-2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25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1.734</v>
      </c>
      <c r="V4" s="10" t="str">
        <f>AI4</f>
        <v>LTMSv2 ei Limit = 2.066</v>
      </c>
      <c r="W4" s="10" t="str">
        <f>AJ4</f>
        <v>LTMSv2 ei Limit = -1.734</v>
      </c>
      <c r="X4" s="10" t="str">
        <f>AK4</f>
        <v>LTMSv2 ei Limit = -2.066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1.734</v>
      </c>
      <c r="AI4" t="str">
        <f>"LTMSv2 ei Limit = "&amp;TEXT(AI3,"0.000")</f>
        <v>LTMSv2 ei Limit = 2.066</v>
      </c>
      <c r="AJ4" t="str">
        <f>"LTMSv2 ei Limit = "&amp;TEXT(AJ3,"0.000")</f>
        <v>LTMSv2 ei Limit = -1.734</v>
      </c>
      <c r="AK4" t="str">
        <f>"LTMSv2 ei Limit = "&amp;TEXT(AK3,"0.000")</f>
        <v>LTMSv2 ei Limit = -2.066</v>
      </c>
      <c r="AL4" t="str">
        <f>"LTMSv2 Zi Limit = "&amp;TEXT(AL3,"0.00")</f>
        <v>LTMSv2 Zi Limit = 1.50</v>
      </c>
      <c r="AM4" t="str">
        <f>"LTMSv2 Zi Limit = "&amp;TEXT(AM3,"0.00")</f>
        <v>LTMSv2 Zi Limit = -2.00</v>
      </c>
    </row>
    <row r="5" spans="9:27" ht="12.75">
      <c r="I5" s="3"/>
      <c r="J5" s="4">
        <f>AVERAGE(H6:H8)</f>
        <v>-1.3709666666666667</v>
      </c>
      <c r="K5" s="3"/>
      <c r="L5" s="3"/>
      <c r="M5" s="4">
        <f>AVERAGE(L6:L8)</f>
        <v>-1.3709666666666667</v>
      </c>
      <c r="N5" s="9"/>
      <c r="O5" s="9"/>
      <c r="Z5" s="4">
        <f aca="true" t="shared" si="0" ref="Z5:Z20">M5</f>
        <v>-1.3709666666666667</v>
      </c>
      <c r="AA5">
        <f aca="true" t="shared" si="1" ref="AA5:AA19">H6</f>
        <v>-0.8163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33.54</v>
      </c>
      <c r="H6">
        <v>-0.8163</v>
      </c>
      <c r="I6" s="5">
        <f aca="true" t="shared" si="2" ref="I6:I20">AB$2*H6+(1-AB$2)*I5</f>
        <v>-0.16326000000000002</v>
      </c>
      <c r="J6" s="5">
        <f aca="true" t="shared" si="3" ref="J6:J20">IF(L5&lt;&gt;H5,M6,AB$3*H6+(1-AB$3)*J5)</f>
        <v>-1.2600333333333333</v>
      </c>
      <c r="K6" s="5">
        <f aca="true" t="shared" si="4" ref="K6:K20">H6-J5</f>
        <v>0.5546666666666666</v>
      </c>
      <c r="L6" s="5">
        <f aca="true" t="shared" si="5" ref="L6:L20">IF(ISBLANK(H7)=TRUE,H6,IF(AND(ABS(H6-H7)&gt;AF$2,ABS(K6)&gt;AF$2),IF(H6&lt;0,J5-AF$2,J5+AF$2),H6))</f>
        <v>-0.8163</v>
      </c>
      <c r="M6" s="5">
        <f aca="true" t="shared" si="6" ref="M6:M20">AB$3*L6+(1-AB$3)*M5</f>
        <v>-1.2600333333333333</v>
      </c>
      <c r="N6" s="11">
        <f aca="true" t="shared" si="7" ref="N6:N20">IF(L6&lt;&gt;H6,1,0)</f>
        <v>0</v>
      </c>
      <c r="O6" s="11">
        <f aca="true" t="shared" si="8" ref="O6:O20">ABS(K6)</f>
        <v>0.5546666666666666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0</v>
      </c>
      <c r="U6">
        <f>AH$3</f>
        <v>1.734</v>
      </c>
      <c r="V6">
        <f>AI$3</f>
        <v>2.066</v>
      </c>
      <c r="W6">
        <f>AJ$3</f>
        <v>-1.734</v>
      </c>
      <c r="X6">
        <f>AK$3</f>
        <v>-2.066</v>
      </c>
      <c r="Z6" s="5">
        <f t="shared" si="0"/>
        <v>-1.2600333333333333</v>
      </c>
      <c r="AA6">
        <f t="shared" si="1"/>
        <v>-2.1469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29.25</v>
      </c>
      <c r="H7">
        <v>-2.1469</v>
      </c>
      <c r="I7" s="5">
        <f t="shared" si="2"/>
        <v>-0.559988</v>
      </c>
      <c r="J7" s="5">
        <f t="shared" si="3"/>
        <v>-1.4374066666666667</v>
      </c>
      <c r="K7" s="5">
        <f t="shared" si="4"/>
        <v>-0.8868666666666667</v>
      </c>
      <c r="L7" s="5">
        <f t="shared" si="5"/>
        <v>-2.1469</v>
      </c>
      <c r="M7" s="5">
        <f t="shared" si="6"/>
        <v>-1.4374066666666667</v>
      </c>
      <c r="N7" s="11">
        <f t="shared" si="7"/>
        <v>0</v>
      </c>
      <c r="O7" s="11">
        <f t="shared" si="8"/>
        <v>0.8868666666666667</v>
      </c>
      <c r="P7">
        <f t="shared" si="9"/>
        <v>0</v>
      </c>
      <c r="Q7" s="12">
        <f t="shared" si="10"/>
        <v>1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0</v>
      </c>
      <c r="U7">
        <f aca="true" t="shared" si="14" ref="U7:X20">AH$3</f>
        <v>1.734</v>
      </c>
      <c r="V7">
        <f t="shared" si="14"/>
        <v>2.066</v>
      </c>
      <c r="W7">
        <f t="shared" si="14"/>
        <v>-1.734</v>
      </c>
      <c r="X7">
        <f t="shared" si="14"/>
        <v>-2.066</v>
      </c>
      <c r="Z7" s="5">
        <f t="shared" si="0"/>
        <v>-1.4374066666666667</v>
      </c>
      <c r="AA7">
        <f t="shared" si="1"/>
        <v>-1.1497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41.33</v>
      </c>
      <c r="H8">
        <v>-1.1497</v>
      </c>
      <c r="I8" s="5">
        <f t="shared" si="2"/>
        <v>-0.6779304</v>
      </c>
      <c r="J8" s="5">
        <f t="shared" si="3"/>
        <v>-1.3798653333333335</v>
      </c>
      <c r="K8" s="5">
        <f t="shared" si="4"/>
        <v>0.2877066666666668</v>
      </c>
      <c r="L8" s="5">
        <f t="shared" si="5"/>
        <v>-1.1497</v>
      </c>
      <c r="M8" s="5">
        <f t="shared" si="6"/>
        <v>-1.3798653333333335</v>
      </c>
      <c r="N8" s="11">
        <f t="shared" si="7"/>
        <v>0</v>
      </c>
      <c r="O8" s="11">
        <f t="shared" si="8"/>
        <v>0.2877066666666668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1.734</v>
      </c>
      <c r="V8">
        <f t="shared" si="14"/>
        <v>2.066</v>
      </c>
      <c r="W8">
        <f t="shared" si="14"/>
        <v>-1.734</v>
      </c>
      <c r="X8">
        <f t="shared" si="14"/>
        <v>-2.066</v>
      </c>
      <c r="Z8" s="5">
        <f t="shared" si="0"/>
        <v>-1.3798653333333335</v>
      </c>
      <c r="AA8">
        <f t="shared" si="1"/>
        <v>-1.4676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33.75</v>
      </c>
      <c r="H9">
        <v>-1.4676</v>
      </c>
      <c r="I9" s="5">
        <f t="shared" si="2"/>
        <v>-0.8358643200000001</v>
      </c>
      <c r="J9" s="5">
        <f t="shared" si="3"/>
        <v>-1.3974122666666668</v>
      </c>
      <c r="K9" s="5">
        <f t="shared" si="4"/>
        <v>-0.08773466666666652</v>
      </c>
      <c r="L9" s="5">
        <f t="shared" si="5"/>
        <v>-1.4676</v>
      </c>
      <c r="M9" s="5">
        <f t="shared" si="6"/>
        <v>-1.3974122666666668</v>
      </c>
      <c r="N9" s="11">
        <f t="shared" si="7"/>
        <v>0</v>
      </c>
      <c r="O9" s="11">
        <f t="shared" si="8"/>
        <v>0.08773466666666652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1.734</v>
      </c>
      <c r="V9">
        <f t="shared" si="14"/>
        <v>2.066</v>
      </c>
      <c r="W9">
        <f t="shared" si="14"/>
        <v>-1.734</v>
      </c>
      <c r="X9">
        <f t="shared" si="14"/>
        <v>-2.066</v>
      </c>
      <c r="Z9" s="5">
        <f t="shared" si="0"/>
        <v>-1.3974122666666668</v>
      </c>
      <c r="AA9">
        <f t="shared" si="1"/>
        <v>-1.0632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32.96</v>
      </c>
      <c r="H10">
        <v>-1.0632</v>
      </c>
      <c r="I10" s="5">
        <f t="shared" si="2"/>
        <v>-0.8813314560000001</v>
      </c>
      <c r="J10" s="5">
        <f t="shared" si="3"/>
        <v>-1.3305698133333335</v>
      </c>
      <c r="K10" s="5">
        <f t="shared" si="4"/>
        <v>0.3342122666666669</v>
      </c>
      <c r="L10" s="5">
        <f t="shared" si="5"/>
        <v>-1.0632</v>
      </c>
      <c r="M10" s="5">
        <f t="shared" si="6"/>
        <v>-1.3305698133333335</v>
      </c>
      <c r="N10" s="11">
        <f t="shared" si="7"/>
        <v>0</v>
      </c>
      <c r="O10" s="11">
        <f t="shared" si="8"/>
        <v>0.3342122666666669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1.734</v>
      </c>
      <c r="V10">
        <f t="shared" si="14"/>
        <v>2.066</v>
      </c>
      <c r="W10">
        <f t="shared" si="14"/>
        <v>-1.734</v>
      </c>
      <c r="X10">
        <f t="shared" si="14"/>
        <v>-2.066</v>
      </c>
      <c r="Z10" s="5">
        <f t="shared" si="0"/>
        <v>-1.3305698133333335</v>
      </c>
      <c r="AA10">
        <f t="shared" si="1"/>
        <v>0.9231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44.58</v>
      </c>
      <c r="H11">
        <v>0.9231</v>
      </c>
      <c r="I11" s="5">
        <f t="shared" si="2"/>
        <v>-0.5204451648000001</v>
      </c>
      <c r="J11" s="5">
        <f t="shared" si="3"/>
        <v>-0.8798358506666668</v>
      </c>
      <c r="K11" s="5">
        <f t="shared" si="4"/>
        <v>2.2536698133333335</v>
      </c>
      <c r="L11" s="5">
        <f t="shared" si="5"/>
        <v>0.9231</v>
      </c>
      <c r="M11" s="5">
        <f t="shared" si="6"/>
        <v>-0.8798358506666668</v>
      </c>
      <c r="N11" s="11">
        <f t="shared" si="7"/>
        <v>0</v>
      </c>
      <c r="O11" s="11">
        <f t="shared" si="8"/>
        <v>2.2536698133333335</v>
      </c>
      <c r="P11">
        <f t="shared" si="9"/>
        <v>1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0</v>
      </c>
      <c r="U11">
        <f t="shared" si="14"/>
        <v>1.734</v>
      </c>
      <c r="V11">
        <f t="shared" si="14"/>
        <v>2.066</v>
      </c>
      <c r="W11">
        <f t="shared" si="14"/>
        <v>-1.734</v>
      </c>
      <c r="X11">
        <f t="shared" si="14"/>
        <v>-2.066</v>
      </c>
      <c r="Z11" s="5">
        <f t="shared" si="0"/>
        <v>-0.8798358506666668</v>
      </c>
      <c r="AA11">
        <f t="shared" si="1"/>
        <v>0.0714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45.71</v>
      </c>
      <c r="H12">
        <v>0.0714</v>
      </c>
      <c r="I12" s="5">
        <f t="shared" si="2"/>
        <v>-0.40207613184000013</v>
      </c>
      <c r="J12" s="5">
        <f t="shared" si="3"/>
        <v>-0.6895886805333336</v>
      </c>
      <c r="K12" s="5">
        <f t="shared" si="4"/>
        <v>0.9512358506666668</v>
      </c>
      <c r="L12" s="5">
        <f t="shared" si="5"/>
        <v>0.0714</v>
      </c>
      <c r="M12" s="5">
        <f t="shared" si="6"/>
        <v>-0.6895886805333336</v>
      </c>
      <c r="N12" s="11">
        <f t="shared" si="7"/>
        <v>0</v>
      </c>
      <c r="O12" s="11">
        <f t="shared" si="8"/>
        <v>0.9512358506666668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0</v>
      </c>
      <c r="U12">
        <f t="shared" si="14"/>
        <v>1.734</v>
      </c>
      <c r="V12">
        <f t="shared" si="14"/>
        <v>2.066</v>
      </c>
      <c r="W12">
        <f t="shared" si="14"/>
        <v>-1.734</v>
      </c>
      <c r="X12">
        <f t="shared" si="14"/>
        <v>-2.066</v>
      </c>
      <c r="Z12" s="5">
        <f t="shared" si="0"/>
        <v>-0.6895886805333336</v>
      </c>
      <c r="AA12">
        <f t="shared" si="1"/>
        <v>-0.4701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41.75</v>
      </c>
      <c r="H13">
        <v>-0.4701</v>
      </c>
      <c r="I13" s="5">
        <f t="shared" si="2"/>
        <v>-0.4156809054720001</v>
      </c>
      <c r="J13" s="5">
        <f t="shared" si="3"/>
        <v>-0.6456909444266669</v>
      </c>
      <c r="K13" s="5">
        <f t="shared" si="4"/>
        <v>0.21948868053333354</v>
      </c>
      <c r="L13" s="5">
        <f t="shared" si="5"/>
        <v>-0.4701</v>
      </c>
      <c r="M13" s="5">
        <f t="shared" si="6"/>
        <v>-0.6456909444266669</v>
      </c>
      <c r="N13" s="11">
        <f t="shared" si="7"/>
        <v>0</v>
      </c>
      <c r="O13" s="11">
        <f t="shared" si="8"/>
        <v>0.21948868053333354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0</v>
      </c>
      <c r="U13">
        <f t="shared" si="14"/>
        <v>1.734</v>
      </c>
      <c r="V13">
        <f t="shared" si="14"/>
        <v>2.066</v>
      </c>
      <c r="W13">
        <f t="shared" si="14"/>
        <v>-1.734</v>
      </c>
      <c r="X13">
        <f t="shared" si="14"/>
        <v>-2.066</v>
      </c>
      <c r="Z13" s="5">
        <f t="shared" si="0"/>
        <v>-0.6456909444266669</v>
      </c>
      <c r="AA13">
        <f t="shared" si="1"/>
        <v>0.9426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53.08</v>
      </c>
      <c r="H14">
        <v>0.9426</v>
      </c>
      <c r="I14" s="5">
        <f t="shared" si="2"/>
        <v>-0.14402472437760006</v>
      </c>
      <c r="J14" s="5">
        <f t="shared" si="3"/>
        <v>-0.3280327555413335</v>
      </c>
      <c r="K14" s="5">
        <f t="shared" si="4"/>
        <v>1.5882909444266669</v>
      </c>
      <c r="L14" s="5">
        <f t="shared" si="5"/>
        <v>0.9426</v>
      </c>
      <c r="M14" s="5">
        <f t="shared" si="6"/>
        <v>-0.3280327555413335</v>
      </c>
      <c r="N14" s="11">
        <f t="shared" si="7"/>
        <v>0</v>
      </c>
      <c r="O14" s="11">
        <f t="shared" si="8"/>
        <v>1.5882909444266669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0</v>
      </c>
      <c r="U14">
        <f t="shared" si="14"/>
        <v>1.734</v>
      </c>
      <c r="V14">
        <f t="shared" si="14"/>
        <v>2.066</v>
      </c>
      <c r="W14">
        <f t="shared" si="14"/>
        <v>-1.734</v>
      </c>
      <c r="X14">
        <f t="shared" si="14"/>
        <v>-2.066</v>
      </c>
      <c r="Z14" s="5">
        <f t="shared" si="0"/>
        <v>-0.3280327555413335</v>
      </c>
      <c r="AA14">
        <f t="shared" si="1"/>
        <v>0.0539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45.58</v>
      </c>
      <c r="H15">
        <v>0.0539</v>
      </c>
      <c r="I15" s="5">
        <f t="shared" si="2"/>
        <v>-0.10443977950208005</v>
      </c>
      <c r="J15" s="5">
        <f t="shared" si="3"/>
        <v>-0.2516462044330668</v>
      </c>
      <c r="K15" s="5">
        <f t="shared" si="4"/>
        <v>0.3819327555413335</v>
      </c>
      <c r="L15" s="5">
        <f t="shared" si="5"/>
        <v>0.0539</v>
      </c>
      <c r="M15" s="5">
        <f t="shared" si="6"/>
        <v>-0.2516462044330668</v>
      </c>
      <c r="N15" s="11">
        <f t="shared" si="7"/>
        <v>0</v>
      </c>
      <c r="O15" s="11">
        <f t="shared" si="8"/>
        <v>0.3819327555413335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1</v>
      </c>
      <c r="U15">
        <f t="shared" si="14"/>
        <v>1.734</v>
      </c>
      <c r="V15">
        <f t="shared" si="14"/>
        <v>2.066</v>
      </c>
      <c r="W15">
        <f t="shared" si="14"/>
        <v>-1.734</v>
      </c>
      <c r="X15">
        <f t="shared" si="14"/>
        <v>-2.066</v>
      </c>
      <c r="Z15" s="5">
        <f t="shared" si="0"/>
        <v>-0.2516462044330668</v>
      </c>
      <c r="AA15">
        <f t="shared" si="1"/>
        <v>0.2898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47.33</v>
      </c>
      <c r="H16">
        <v>0.2898</v>
      </c>
      <c r="I16" s="5">
        <f t="shared" si="2"/>
        <v>-0.025591823601664045</v>
      </c>
      <c r="J16" s="5">
        <f t="shared" si="3"/>
        <v>-0.14335696354645344</v>
      </c>
      <c r="K16" s="5">
        <f t="shared" si="4"/>
        <v>0.5414462044330668</v>
      </c>
      <c r="L16" s="5">
        <f t="shared" si="5"/>
        <v>0.2898</v>
      </c>
      <c r="M16" s="5">
        <f t="shared" si="6"/>
        <v>-0.14335696354645344</v>
      </c>
      <c r="N16" s="11">
        <f t="shared" si="7"/>
        <v>0</v>
      </c>
      <c r="O16" s="11">
        <f t="shared" si="8"/>
        <v>0.5414462044330668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0</v>
      </c>
      <c r="U16">
        <f t="shared" si="14"/>
        <v>1.734</v>
      </c>
      <c r="V16">
        <f t="shared" si="14"/>
        <v>2.066</v>
      </c>
      <c r="W16">
        <f t="shared" si="14"/>
        <v>-1.734</v>
      </c>
      <c r="X16">
        <f t="shared" si="14"/>
        <v>-2.066</v>
      </c>
      <c r="Z16" s="5">
        <f t="shared" si="0"/>
        <v>-0.14335696354645344</v>
      </c>
      <c r="AA16">
        <f t="shared" si="1"/>
        <v>0.2224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46.83</v>
      </c>
      <c r="H17">
        <v>0.2224</v>
      </c>
      <c r="I17" s="5">
        <f t="shared" si="2"/>
        <v>0.02400654111866876</v>
      </c>
      <c r="J17" s="5">
        <f t="shared" si="3"/>
        <v>-0.07020557083716275</v>
      </c>
      <c r="K17" s="5">
        <f t="shared" si="4"/>
        <v>0.36575696354645343</v>
      </c>
      <c r="L17" s="5">
        <f t="shared" si="5"/>
        <v>0.2224</v>
      </c>
      <c r="M17" s="5">
        <f t="shared" si="6"/>
        <v>-0.07020557083716275</v>
      </c>
      <c r="N17" s="11">
        <f t="shared" si="7"/>
        <v>0</v>
      </c>
      <c r="O17" s="11">
        <f t="shared" si="8"/>
        <v>0.36575696354645343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1</v>
      </c>
      <c r="U17">
        <f t="shared" si="14"/>
        <v>1.734</v>
      </c>
      <c r="V17">
        <f t="shared" si="14"/>
        <v>2.066</v>
      </c>
      <c r="W17">
        <f t="shared" si="14"/>
        <v>-1.734</v>
      </c>
      <c r="X17">
        <f t="shared" si="14"/>
        <v>-2.066</v>
      </c>
      <c r="Z17" s="5">
        <f t="shared" si="0"/>
        <v>-0.07020557083716275</v>
      </c>
      <c r="AA17">
        <f t="shared" si="1"/>
        <v>0.5254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49.12</v>
      </c>
      <c r="H18">
        <v>0.5254</v>
      </c>
      <c r="I18" s="5">
        <f t="shared" si="2"/>
        <v>0.12428523289493501</v>
      </c>
      <c r="J18" s="5">
        <f t="shared" si="3"/>
        <v>0.0489155433302698</v>
      </c>
      <c r="K18" s="5">
        <f t="shared" si="4"/>
        <v>0.5956055708371627</v>
      </c>
      <c r="L18" s="5">
        <f t="shared" si="5"/>
        <v>0.5254</v>
      </c>
      <c r="M18" s="5">
        <f t="shared" si="6"/>
        <v>0.0489155433302698</v>
      </c>
      <c r="N18" s="11">
        <f t="shared" si="7"/>
        <v>0</v>
      </c>
      <c r="O18" s="11">
        <f t="shared" si="8"/>
        <v>0.5956055708371627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1.734</v>
      </c>
      <c r="V18">
        <f t="shared" si="14"/>
        <v>2.066</v>
      </c>
      <c r="W18">
        <f t="shared" si="14"/>
        <v>-1.734</v>
      </c>
      <c r="X18">
        <f t="shared" si="14"/>
        <v>-2.066</v>
      </c>
      <c r="Z18" s="5">
        <f t="shared" si="0"/>
        <v>0.0489155433302698</v>
      </c>
      <c r="AA18">
        <f t="shared" si="1"/>
        <v>0.7034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50.17</v>
      </c>
      <c r="H19">
        <v>0.7034</v>
      </c>
      <c r="I19" s="5">
        <f t="shared" si="2"/>
        <v>0.24010818631594802</v>
      </c>
      <c r="J19" s="5">
        <f t="shared" si="3"/>
        <v>0.17981243466421584</v>
      </c>
      <c r="K19" s="5">
        <f t="shared" si="4"/>
        <v>0.6544844566697302</v>
      </c>
      <c r="L19" s="5">
        <f t="shared" si="5"/>
        <v>0.7034</v>
      </c>
      <c r="M19" s="5">
        <f t="shared" si="6"/>
        <v>0.17981243466421584</v>
      </c>
      <c r="N19" s="11">
        <f t="shared" si="7"/>
        <v>0</v>
      </c>
      <c r="O19" s="11">
        <f t="shared" si="8"/>
        <v>0.6544844566697302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1.734</v>
      </c>
      <c r="V19">
        <f t="shared" si="14"/>
        <v>2.066</v>
      </c>
      <c r="W19">
        <f t="shared" si="14"/>
        <v>-1.734</v>
      </c>
      <c r="X19">
        <f t="shared" si="14"/>
        <v>-2.066</v>
      </c>
      <c r="Z19" s="5">
        <f t="shared" si="0"/>
        <v>0.17981243466421584</v>
      </c>
      <c r="AA19">
        <f t="shared" si="1"/>
        <v>-1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40.12</v>
      </c>
      <c r="H20">
        <v>-1</v>
      </c>
      <c r="I20" s="5">
        <f t="shared" si="2"/>
        <v>-0.00791345094724158</v>
      </c>
      <c r="J20" s="5">
        <f t="shared" si="3"/>
        <v>-0.05615005226862732</v>
      </c>
      <c r="K20" s="5">
        <f t="shared" si="4"/>
        <v>-1.1798124346642158</v>
      </c>
      <c r="L20" s="5">
        <f t="shared" si="5"/>
        <v>-1</v>
      </c>
      <c r="M20" s="5">
        <f t="shared" si="6"/>
        <v>-0.05615005226862732</v>
      </c>
      <c r="N20" s="11">
        <f t="shared" si="7"/>
        <v>0</v>
      </c>
      <c r="O20" s="11">
        <f t="shared" si="8"/>
        <v>1.1798124346642158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0</v>
      </c>
      <c r="U20">
        <f t="shared" si="14"/>
        <v>1.734</v>
      </c>
      <c r="V20">
        <f t="shared" si="14"/>
        <v>2.066</v>
      </c>
      <c r="W20">
        <f t="shared" si="14"/>
        <v>-1.734</v>
      </c>
      <c r="X20">
        <f t="shared" si="14"/>
        <v>-2.066</v>
      </c>
      <c r="Z20" s="5">
        <f t="shared" si="0"/>
        <v>-0.05615005226862732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8:28" ht="12.75">
      <c r="H22" s="18"/>
      <c r="I22" s="3"/>
      <c r="J22" s="4">
        <f>AVERAGE(H23:H25)</f>
        <v>0.3498666666666667</v>
      </c>
      <c r="K22" s="3"/>
      <c r="L22" s="19"/>
      <c r="M22" s="4">
        <f>AVERAGE(L23:L25)</f>
        <v>0.3498666666666667</v>
      </c>
      <c r="N22" s="9"/>
      <c r="O22" s="9"/>
      <c r="Z22" s="4">
        <f>M22</f>
        <v>0.3498666666666667</v>
      </c>
      <c r="AB22">
        <f>H23</f>
        <v>1.1131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39</v>
      </c>
      <c r="H23">
        <v>1.1131</v>
      </c>
      <c r="I23" s="5">
        <f>AB$2*H23+(1-AB$2)*I22</f>
        <v>0.22262</v>
      </c>
      <c r="J23" s="5">
        <f>IF(L22&lt;&gt;H22,M23,AB$3*H23+(1-AB$3)*J22)</f>
        <v>0.5025133333333334</v>
      </c>
      <c r="K23" s="5">
        <f>H23-J22</f>
        <v>0.7632333333333332</v>
      </c>
      <c r="L23" s="5">
        <f>IF(ISBLANK(H24)=TRUE,H23,IF(AND(ABS(H23-H24)&gt;AF$2,ABS(K23)&gt;AF$2),IF(H23&lt;0,J22-AF$2,J22+AF$2),H23))</f>
        <v>1.1131</v>
      </c>
      <c r="M23" s="5">
        <f>AB$3*L23+(1-AB$3)*M22</f>
        <v>0.5025133333333334</v>
      </c>
      <c r="N23" s="11">
        <f>IF(L23&lt;&gt;H23,1,0)</f>
        <v>0</v>
      </c>
      <c r="O23" s="11">
        <f>ABS(K23)</f>
        <v>0.7632333333333332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0</v>
      </c>
      <c r="U23">
        <f aca="true" t="shared" si="15" ref="U23:X26">AH$3</f>
        <v>1.734</v>
      </c>
      <c r="V23">
        <f t="shared" si="15"/>
        <v>2.066</v>
      </c>
      <c r="W23">
        <f t="shared" si="15"/>
        <v>-1.734</v>
      </c>
      <c r="X23">
        <f t="shared" si="15"/>
        <v>-2.066</v>
      </c>
      <c r="Z23" s="5">
        <f>M23</f>
        <v>0.5025133333333334</v>
      </c>
      <c r="AB23">
        <f>H24</f>
        <v>-0.4439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41.96</v>
      </c>
      <c r="H24">
        <v>-0.4439</v>
      </c>
      <c r="I24" s="5">
        <f>AB$2*H24+(1-AB$2)*I23</f>
        <v>0.08931600000000002</v>
      </c>
      <c r="J24" s="5">
        <f>IF(L23&lt;&gt;H23,M24,AB$3*H24+(1-AB$3)*J23)</f>
        <v>0.3132306666666667</v>
      </c>
      <c r="K24" s="5">
        <f>H24-J23</f>
        <v>-0.9464133333333333</v>
      </c>
      <c r="L24" s="5">
        <f>IF(ISBLANK(H25)=TRUE,H24,IF(AND(ABS(H24-H25)&gt;AF$2,ABS(K24)&gt;AF$2),IF(H24&lt;0,J23-AF$2,J23+AF$2),H24))</f>
        <v>-0.4439</v>
      </c>
      <c r="M24" s="5">
        <f>AB$3*L24+(1-AB$3)*M23</f>
        <v>0.3132306666666667</v>
      </c>
      <c r="N24" s="11">
        <f>IF(L24&lt;&gt;H24,1,0)</f>
        <v>0</v>
      </c>
      <c r="O24" s="11">
        <f>ABS(K24)</f>
        <v>0.9464133333333333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0</v>
      </c>
      <c r="U24">
        <f t="shared" si="15"/>
        <v>1.734</v>
      </c>
      <c r="V24">
        <f t="shared" si="15"/>
        <v>2.066</v>
      </c>
      <c r="W24">
        <f t="shared" si="15"/>
        <v>-1.734</v>
      </c>
      <c r="X24">
        <f t="shared" si="15"/>
        <v>-2.066</v>
      </c>
      <c r="Z24" s="5">
        <f>M24</f>
        <v>0.3132306666666667</v>
      </c>
      <c r="AB24">
        <f>H25</f>
        <v>0.3804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48</v>
      </c>
      <c r="H25">
        <v>0.3804</v>
      </c>
      <c r="I25" s="5">
        <f>AB$2*H25+(1-AB$2)*I24</f>
        <v>0.14753280000000002</v>
      </c>
      <c r="J25" s="5">
        <f>IF(L24&lt;&gt;H24,M25,AB$3*H25+(1-AB$3)*J24)</f>
        <v>0.32666453333333334</v>
      </c>
      <c r="K25" s="5">
        <f>H25-J24</f>
        <v>0.0671693333333333</v>
      </c>
      <c r="L25" s="5">
        <f>IF(ISBLANK(H26)=TRUE,H25,IF(AND(ABS(H25-H26)&gt;AF$2,ABS(K25)&gt;AF$2),IF(H25&lt;0,J24-AF$2,J24+AF$2),H25))</f>
        <v>0.3804</v>
      </c>
      <c r="M25" s="5">
        <f>AB$3*L25+(1-AB$3)*M24</f>
        <v>0.32666453333333334</v>
      </c>
      <c r="N25" s="11">
        <f>IF(L25&lt;&gt;H25,1,0)</f>
        <v>0</v>
      </c>
      <c r="O25" s="11">
        <f>ABS(K25)</f>
        <v>0.0671693333333333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1</v>
      </c>
      <c r="U25">
        <f t="shared" si="15"/>
        <v>1.734</v>
      </c>
      <c r="V25">
        <f t="shared" si="15"/>
        <v>2.066</v>
      </c>
      <c r="W25">
        <f t="shared" si="15"/>
        <v>-1.734</v>
      </c>
      <c r="X25">
        <f t="shared" si="15"/>
        <v>-2.066</v>
      </c>
      <c r="Z25" s="5">
        <f>M25</f>
        <v>0.32666453333333334</v>
      </c>
      <c r="AB25">
        <f>H26</f>
        <v>1.0485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52.96</v>
      </c>
      <c r="H26">
        <v>1.0485</v>
      </c>
      <c r="I26" s="5">
        <f>AB$2*H26+(1-AB$2)*I25</f>
        <v>0.32772624</v>
      </c>
      <c r="J26" s="5">
        <f>IF(L25&lt;&gt;H25,M26,AB$3*H26+(1-AB$3)*J25)</f>
        <v>0.4710316266666667</v>
      </c>
      <c r="K26" s="5">
        <f>H26-J25</f>
        <v>0.7218354666666666</v>
      </c>
      <c r="L26" s="5">
        <f>IF(ISBLANK(H27)=TRUE,H26,IF(AND(ABS(H26-H27)&gt;AF$2,ABS(K26)&gt;AF$2),IF(H26&lt;0,J25-AF$2,J25+AF$2),H26))</f>
        <v>1.0485</v>
      </c>
      <c r="M26" s="5">
        <f>AB$3*L26+(1-AB$3)*M25</f>
        <v>0.4710316266666667</v>
      </c>
      <c r="N26" s="11">
        <f>IF(L26&lt;&gt;H26,1,0)</f>
        <v>0</v>
      </c>
      <c r="O26" s="11">
        <f>ABS(K26)</f>
        <v>0.7218354666666666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0</v>
      </c>
      <c r="U26">
        <f t="shared" si="15"/>
        <v>1.734</v>
      </c>
      <c r="V26">
        <f t="shared" si="15"/>
        <v>2.066</v>
      </c>
      <c r="W26">
        <f t="shared" si="15"/>
        <v>-1.734</v>
      </c>
      <c r="X26">
        <f t="shared" si="15"/>
        <v>-2.066</v>
      </c>
      <c r="Z26" s="5">
        <f>M26</f>
        <v>0.4710316266666667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8:29" ht="12.75">
      <c r="H28" s="18"/>
      <c r="I28" s="3"/>
      <c r="J28" s="4">
        <f>AVERAGE(H29:H31)</f>
        <v>-0.4990666666666666</v>
      </c>
      <c r="K28" s="3"/>
      <c r="L28" s="19"/>
      <c r="M28" s="4">
        <f>AVERAGE(L29:L31)</f>
        <v>-0.4990666666666666</v>
      </c>
      <c r="N28" s="9"/>
      <c r="O28" s="9"/>
      <c r="Z28" s="4">
        <f>M28</f>
        <v>-0.4990666666666666</v>
      </c>
      <c r="AC28">
        <f>H29</f>
        <v>-0.3004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35</v>
      </c>
      <c r="H29">
        <v>-0.3004</v>
      </c>
      <c r="I29" s="5">
        <f>AB$2*H29+(1-AB$2)*I28</f>
        <v>-0.06008</v>
      </c>
      <c r="J29" s="5">
        <f>IF(L28&lt;&gt;H28,M29,AB$3*H29+(1-AB$3)*J28)</f>
        <v>-0.4593333333333333</v>
      </c>
      <c r="K29" s="5">
        <f>H29-J28</f>
        <v>0.1986666666666666</v>
      </c>
      <c r="L29" s="5">
        <f>IF(ISBLANK(H30)=TRUE,H29,IF(AND(ABS(H29-H30)&gt;AF$2,ABS(K29)&gt;AF$2),IF(H29&lt;0,J28-AF$2,J28+AF$2),H29))</f>
        <v>-0.3004</v>
      </c>
      <c r="M29" s="5">
        <f>AB$3*L29+(1-AB$3)*M28</f>
        <v>-0.4593333333333333</v>
      </c>
      <c r="N29" s="11">
        <f>IF(L29&lt;&gt;H29,1,0)</f>
        <v>0</v>
      </c>
      <c r="O29" s="11">
        <f>ABS(K29)</f>
        <v>0.1986666666666666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1</v>
      </c>
      <c r="U29">
        <f aca="true" t="shared" si="16" ref="U29:X32">AH$3</f>
        <v>1.734</v>
      </c>
      <c r="V29">
        <f t="shared" si="16"/>
        <v>2.066</v>
      </c>
      <c r="W29">
        <f t="shared" si="16"/>
        <v>-1.734</v>
      </c>
      <c r="X29">
        <f t="shared" si="16"/>
        <v>-2.066</v>
      </c>
      <c r="Z29" s="5">
        <f>M29</f>
        <v>-0.4593333333333333</v>
      </c>
      <c r="AC29">
        <f>H30</f>
        <v>-0.0633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44.71</v>
      </c>
      <c r="H30">
        <v>-0.0633</v>
      </c>
      <c r="I30" s="5">
        <f>AB$2*H30+(1-AB$2)*I29</f>
        <v>-0.060724</v>
      </c>
      <c r="J30" s="5">
        <f>IF(L29&lt;&gt;H29,M30,AB$3*H30+(1-AB$3)*J29)</f>
        <v>-0.38012666666666667</v>
      </c>
      <c r="K30" s="5">
        <f>H30-J29</f>
        <v>0.39603333333333335</v>
      </c>
      <c r="L30" s="5">
        <f>IF(ISBLANK(H31)=TRUE,H30,IF(AND(ABS(H30-H31)&gt;AF$2,ABS(K30)&gt;AF$2),IF(H30&lt;0,J29-AF$2,J29+AF$2),H30))</f>
        <v>-0.0633</v>
      </c>
      <c r="M30" s="5">
        <f>AB$3*L30+(1-AB$3)*M29</f>
        <v>-0.38012666666666667</v>
      </c>
      <c r="N30" s="11">
        <f>IF(L30&lt;&gt;H30,1,0)</f>
        <v>0</v>
      </c>
      <c r="O30" s="11">
        <f>ABS(K30)</f>
        <v>0.39603333333333335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1</v>
      </c>
      <c r="U30">
        <f t="shared" si="16"/>
        <v>1.734</v>
      </c>
      <c r="V30">
        <f t="shared" si="16"/>
        <v>2.066</v>
      </c>
      <c r="W30">
        <f t="shared" si="16"/>
        <v>-1.734</v>
      </c>
      <c r="X30">
        <f t="shared" si="16"/>
        <v>-2.066</v>
      </c>
      <c r="Z30" s="5">
        <f>M30</f>
        <v>-0.38012666666666667</v>
      </c>
      <c r="AC30">
        <f>H31</f>
        <v>-1.1335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38.25</v>
      </c>
      <c r="H31">
        <v>-1.1335</v>
      </c>
      <c r="I31" s="5">
        <f>AB$2*H31+(1-AB$2)*I30</f>
        <v>-0.2752792</v>
      </c>
      <c r="J31" s="5">
        <f>IF(L30&lt;&gt;H30,M31,AB$3*H31+(1-AB$3)*J30)</f>
        <v>-0.5308013333333333</v>
      </c>
      <c r="K31" s="5">
        <f>H31-J30</f>
        <v>-0.7533733333333332</v>
      </c>
      <c r="L31" s="5">
        <f>IF(ISBLANK(H32)=TRUE,H31,IF(AND(ABS(H31-H32)&gt;AF$2,ABS(K31)&gt;AF$2),IF(H31&lt;0,J30-AF$2,J30+AF$2),H31))</f>
        <v>-1.1335</v>
      </c>
      <c r="M31" s="5">
        <f>AB$3*L31+(1-AB$3)*M30</f>
        <v>-0.5308013333333333</v>
      </c>
      <c r="N31" s="11">
        <f>IF(L31&lt;&gt;H31,1,0)</f>
        <v>0</v>
      </c>
      <c r="O31" s="11">
        <f>ABS(K31)</f>
        <v>0.7533733333333332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0</v>
      </c>
      <c r="U31">
        <f t="shared" si="16"/>
        <v>1.734</v>
      </c>
      <c r="V31">
        <f t="shared" si="16"/>
        <v>2.066</v>
      </c>
      <c r="W31">
        <f t="shared" si="16"/>
        <v>-1.734</v>
      </c>
      <c r="X31">
        <f t="shared" si="16"/>
        <v>-2.066</v>
      </c>
      <c r="Z31" s="5">
        <f>M31</f>
        <v>-0.5308013333333333</v>
      </c>
      <c r="AC31">
        <f>H32</f>
        <v>0.5445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49.22</v>
      </c>
      <c r="H32">
        <v>0.5445</v>
      </c>
      <c r="I32" s="5">
        <f>AB$2*H32+(1-AB$2)*I31</f>
        <v>-0.11132336000000001</v>
      </c>
      <c r="J32" s="5">
        <f>IF(L31&lt;&gt;H31,M32,AB$3*H32+(1-AB$3)*J31)</f>
        <v>-0.3157410666666667</v>
      </c>
      <c r="K32" s="5">
        <f>H32-J31</f>
        <v>1.0753013333333334</v>
      </c>
      <c r="L32" s="5">
        <f>IF(ISBLANK(H33)=TRUE,H32,IF(AND(ABS(H32-H33)&gt;AF$2,ABS(K32)&gt;AF$2),IF(H32&lt;0,J31-AF$2,J31+AF$2),H32))</f>
        <v>0.5445</v>
      </c>
      <c r="M32" s="5">
        <f>AB$3*L32+(1-AB$3)*M31</f>
        <v>-0.3157410666666667</v>
      </c>
      <c r="N32" s="11">
        <f>IF(L32&lt;&gt;H32,1,0)</f>
        <v>0</v>
      </c>
      <c r="O32" s="11">
        <f>ABS(K32)</f>
        <v>1.0753013333333334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0</v>
      </c>
      <c r="U32">
        <f t="shared" si="16"/>
        <v>1.734</v>
      </c>
      <c r="V32">
        <f t="shared" si="16"/>
        <v>2.066</v>
      </c>
      <c r="W32">
        <f t="shared" si="16"/>
        <v>-1.734</v>
      </c>
      <c r="X32">
        <f t="shared" si="16"/>
        <v>-2.066</v>
      </c>
      <c r="Z32" s="5">
        <f>M32</f>
        <v>-0.3157410666666667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8:30" ht="12.75">
      <c r="H34" s="18"/>
      <c r="I34" s="3"/>
      <c r="J34" s="4">
        <f>AVERAGE(H35:H37)</f>
        <v>-0.008566666666666667</v>
      </c>
      <c r="K34" s="3"/>
      <c r="L34" s="19"/>
      <c r="M34" s="4">
        <f>AVERAGE(L35:L37)</f>
        <v>-0.008566666666666667</v>
      </c>
      <c r="N34" s="9"/>
      <c r="O34" s="9"/>
      <c r="Z34" s="4">
        <f aca="true" t="shared" si="17" ref="Z34:Z40">M34</f>
        <v>-0.008566666666666667</v>
      </c>
      <c r="AD34">
        <f aca="true" t="shared" si="18" ref="AD34:AD39">H35</f>
        <v>0.2519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47.54</v>
      </c>
      <c r="H35">
        <v>0.2519</v>
      </c>
      <c r="I35" s="5">
        <f aca="true" t="shared" si="19" ref="I35:I40">AB$2*H35+(1-AB$2)*I34</f>
        <v>0.05038000000000001</v>
      </c>
      <c r="J35" s="5">
        <f aca="true" t="shared" si="20" ref="J35:J40">IF(L34&lt;&gt;H34,M35,AB$3*H35+(1-AB$3)*J34)</f>
        <v>0.04352666666666667</v>
      </c>
      <c r="K35" s="5">
        <f aca="true" t="shared" si="21" ref="K35:K40">H35-J34</f>
        <v>0.2604666666666667</v>
      </c>
      <c r="L35" s="5">
        <f aca="true" t="shared" si="22" ref="L35:L40">IF(ISBLANK(H36)=TRUE,H35,IF(AND(ABS(H35-H36)&gt;AF$2,ABS(K35)&gt;AF$2),IF(H35&lt;0,J34-AF$2,J34+AF$2),H35))</f>
        <v>0.2519</v>
      </c>
      <c r="M35" s="5">
        <f aca="true" t="shared" si="23" ref="M35:M40">AB$3*L35+(1-AB$3)*M34</f>
        <v>0.04352666666666667</v>
      </c>
      <c r="N35" s="11">
        <f aca="true" t="shared" si="24" ref="N35:N40">IF(L35&lt;&gt;H35,1,0)</f>
        <v>0</v>
      </c>
      <c r="O35" s="11">
        <f aca="true" t="shared" si="25" ref="O35:O40">ABS(K35)</f>
        <v>0.2604666666666667</v>
      </c>
      <c r="P35">
        <f aca="true" t="shared" si="26" ref="P35:P40">IF(ABS(K35)&gt;AF$2,1,0)</f>
        <v>0</v>
      </c>
      <c r="Q35" s="12">
        <f aca="true" t="shared" si="27" ref="Q35:Q40">IF(ABS(H35)&gt;AB$1,1,0)</f>
        <v>0</v>
      </c>
      <c r="R35" s="12">
        <f aca="true" t="shared" si="28" ref="R35:R40">IF(OR(M35&gt;AL$3,M35&lt;AM$3),1,0)</f>
        <v>0</v>
      </c>
      <c r="S35">
        <f aca="true" t="shared" si="29" ref="S35:S40">IF(AND(O35&gt;AF$1,O35&lt;AF$2),1,0)</f>
        <v>0</v>
      </c>
      <c r="T35">
        <f aca="true" t="shared" si="30" ref="T35:T40">IF(AND(ABS(J35)&lt;=0.5,O35&lt;=0.5),1,0)</f>
        <v>1</v>
      </c>
      <c r="U35">
        <f aca="true" t="shared" si="31" ref="U35:X40">AH$3</f>
        <v>1.734</v>
      </c>
      <c r="V35">
        <f t="shared" si="31"/>
        <v>2.066</v>
      </c>
      <c r="W35">
        <f t="shared" si="31"/>
        <v>-1.734</v>
      </c>
      <c r="X35">
        <f t="shared" si="31"/>
        <v>-2.066</v>
      </c>
      <c r="Z35" s="5">
        <f t="shared" si="17"/>
        <v>0.04352666666666667</v>
      </c>
      <c r="AD35">
        <f t="shared" si="18"/>
        <v>0.1402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40</v>
      </c>
      <c r="H36">
        <v>0.1402</v>
      </c>
      <c r="I36" s="5">
        <f t="shared" si="19"/>
        <v>0.068344</v>
      </c>
      <c r="J36" s="5">
        <f t="shared" si="20"/>
        <v>0.06286133333333334</v>
      </c>
      <c r="K36" s="5">
        <f t="shared" si="21"/>
        <v>0.09667333333333332</v>
      </c>
      <c r="L36" s="5">
        <f t="shared" si="22"/>
        <v>0.1402</v>
      </c>
      <c r="M36" s="5">
        <f t="shared" si="23"/>
        <v>0.06286133333333334</v>
      </c>
      <c r="N36" s="11">
        <f t="shared" si="24"/>
        <v>0</v>
      </c>
      <c r="O36" s="11">
        <f t="shared" si="25"/>
        <v>0.09667333333333332</v>
      </c>
      <c r="P36">
        <f t="shared" si="26"/>
        <v>0</v>
      </c>
      <c r="Q36" s="12">
        <f t="shared" si="27"/>
        <v>0</v>
      </c>
      <c r="R36" s="12">
        <f t="shared" si="28"/>
        <v>0</v>
      </c>
      <c r="S36">
        <f t="shared" si="29"/>
        <v>0</v>
      </c>
      <c r="T36">
        <f t="shared" si="30"/>
        <v>1</v>
      </c>
      <c r="U36">
        <f t="shared" si="31"/>
        <v>1.734</v>
      </c>
      <c r="V36">
        <f t="shared" si="31"/>
        <v>2.066</v>
      </c>
      <c r="W36">
        <f t="shared" si="31"/>
        <v>-1.734</v>
      </c>
      <c r="X36">
        <f t="shared" si="31"/>
        <v>-2.066</v>
      </c>
      <c r="Z36" s="5">
        <f t="shared" si="17"/>
        <v>0.06286133333333334</v>
      </c>
      <c r="AD36">
        <f t="shared" si="18"/>
        <v>-0.4178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42.08</v>
      </c>
      <c r="H37">
        <v>-0.4178</v>
      </c>
      <c r="I37" s="5">
        <f t="shared" si="19"/>
        <v>-0.028884800000000002</v>
      </c>
      <c r="J37" s="5">
        <f t="shared" si="20"/>
        <v>-0.033270933333333336</v>
      </c>
      <c r="K37" s="5">
        <f t="shared" si="21"/>
        <v>-0.48066133333333333</v>
      </c>
      <c r="L37" s="5">
        <f t="shared" si="22"/>
        <v>-0.4178</v>
      </c>
      <c r="M37" s="5">
        <f t="shared" si="23"/>
        <v>-0.033270933333333336</v>
      </c>
      <c r="N37" s="11">
        <f t="shared" si="24"/>
        <v>0</v>
      </c>
      <c r="O37" s="11">
        <f t="shared" si="25"/>
        <v>0.48066133333333333</v>
      </c>
      <c r="P37">
        <f t="shared" si="26"/>
        <v>0</v>
      </c>
      <c r="Q37" s="12">
        <f t="shared" si="27"/>
        <v>0</v>
      </c>
      <c r="R37" s="12">
        <f t="shared" si="28"/>
        <v>0</v>
      </c>
      <c r="S37">
        <f t="shared" si="29"/>
        <v>0</v>
      </c>
      <c r="T37">
        <f t="shared" si="30"/>
        <v>1</v>
      </c>
      <c r="U37">
        <f t="shared" si="31"/>
        <v>1.734</v>
      </c>
      <c r="V37">
        <f t="shared" si="31"/>
        <v>2.066</v>
      </c>
      <c r="W37">
        <f t="shared" si="31"/>
        <v>-1.734</v>
      </c>
      <c r="X37">
        <f t="shared" si="31"/>
        <v>-2.066</v>
      </c>
      <c r="Z37" s="5">
        <f t="shared" si="17"/>
        <v>-0.033270933333333336</v>
      </c>
      <c r="AD37">
        <f t="shared" si="18"/>
        <v>-0.7089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52.5</v>
      </c>
      <c r="H38">
        <v>-0.7089</v>
      </c>
      <c r="I38" s="5">
        <f t="shared" si="19"/>
        <v>-0.16488784</v>
      </c>
      <c r="J38" s="5">
        <f t="shared" si="20"/>
        <v>-0.16839674666666665</v>
      </c>
      <c r="K38" s="5">
        <f t="shared" si="21"/>
        <v>-0.6756290666666667</v>
      </c>
      <c r="L38" s="5">
        <f t="shared" si="22"/>
        <v>-0.7089</v>
      </c>
      <c r="M38" s="5">
        <f t="shared" si="23"/>
        <v>-0.16839674666666665</v>
      </c>
      <c r="N38" s="11">
        <f t="shared" si="24"/>
        <v>0</v>
      </c>
      <c r="O38" s="11">
        <f t="shared" si="25"/>
        <v>0.6756290666666667</v>
      </c>
      <c r="P38">
        <f t="shared" si="26"/>
        <v>0</v>
      </c>
      <c r="Q38" s="12">
        <f t="shared" si="27"/>
        <v>0</v>
      </c>
      <c r="R38" s="12">
        <f t="shared" si="28"/>
        <v>0</v>
      </c>
      <c r="S38">
        <f t="shared" si="29"/>
        <v>0</v>
      </c>
      <c r="T38">
        <f t="shared" si="30"/>
        <v>0</v>
      </c>
      <c r="U38">
        <f t="shared" si="31"/>
        <v>1.734</v>
      </c>
      <c r="V38">
        <f t="shared" si="31"/>
        <v>2.066</v>
      </c>
      <c r="W38">
        <f t="shared" si="31"/>
        <v>-1.734</v>
      </c>
      <c r="X38">
        <f t="shared" si="31"/>
        <v>-2.066</v>
      </c>
      <c r="Z38" s="5">
        <f t="shared" si="17"/>
        <v>-0.16839674666666665</v>
      </c>
      <c r="AD38">
        <f t="shared" si="18"/>
        <v>0.9084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51.92</v>
      </c>
      <c r="H39">
        <v>0.9084</v>
      </c>
      <c r="I39" s="5">
        <f t="shared" si="19"/>
        <v>0.049769727999999985</v>
      </c>
      <c r="J39" s="5">
        <f t="shared" si="20"/>
        <v>0.046962602666666686</v>
      </c>
      <c r="K39" s="5">
        <f t="shared" si="21"/>
        <v>1.0767967466666666</v>
      </c>
      <c r="L39" s="5">
        <f t="shared" si="22"/>
        <v>0.9084</v>
      </c>
      <c r="M39" s="5">
        <f t="shared" si="23"/>
        <v>0.046962602666666686</v>
      </c>
      <c r="N39" s="11">
        <f t="shared" si="24"/>
        <v>0</v>
      </c>
      <c r="O39" s="11">
        <f t="shared" si="25"/>
        <v>1.0767967466666666</v>
      </c>
      <c r="P39">
        <f t="shared" si="26"/>
        <v>0</v>
      </c>
      <c r="Q39" s="12">
        <f t="shared" si="27"/>
        <v>0</v>
      </c>
      <c r="R39" s="12">
        <f t="shared" si="28"/>
        <v>0</v>
      </c>
      <c r="S39">
        <f t="shared" si="29"/>
        <v>0</v>
      </c>
      <c r="T39">
        <f t="shared" si="30"/>
        <v>0</v>
      </c>
      <c r="U39">
        <f t="shared" si="31"/>
        <v>1.734</v>
      </c>
      <c r="V39">
        <f t="shared" si="31"/>
        <v>2.066</v>
      </c>
      <c r="W39">
        <f t="shared" si="31"/>
        <v>-1.734</v>
      </c>
      <c r="X39">
        <f t="shared" si="31"/>
        <v>-2.066</v>
      </c>
      <c r="Z39" s="5">
        <f t="shared" si="17"/>
        <v>0.046962602666666686</v>
      </c>
      <c r="AD39">
        <f t="shared" si="18"/>
        <v>1.8186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56.75</v>
      </c>
      <c r="H40">
        <v>1.8186</v>
      </c>
      <c r="I40" s="5">
        <f t="shared" si="19"/>
        <v>0.40353578240000004</v>
      </c>
      <c r="J40" s="5">
        <f t="shared" si="20"/>
        <v>0.4012900821333334</v>
      </c>
      <c r="K40" s="5">
        <f t="shared" si="21"/>
        <v>1.7716373973333333</v>
      </c>
      <c r="L40" s="5">
        <f t="shared" si="22"/>
        <v>1.8186</v>
      </c>
      <c r="M40" s="5">
        <f t="shared" si="23"/>
        <v>0.4012900821333334</v>
      </c>
      <c r="N40" s="11">
        <f t="shared" si="24"/>
        <v>0</v>
      </c>
      <c r="O40" s="11">
        <f t="shared" si="25"/>
        <v>1.7716373973333333</v>
      </c>
      <c r="P40">
        <f t="shared" si="26"/>
        <v>0</v>
      </c>
      <c r="Q40" s="12">
        <f t="shared" si="27"/>
        <v>0</v>
      </c>
      <c r="R40" s="12">
        <f t="shared" si="28"/>
        <v>0</v>
      </c>
      <c r="S40">
        <f t="shared" si="29"/>
        <v>1</v>
      </c>
      <c r="T40">
        <f t="shared" si="30"/>
        <v>0</v>
      </c>
      <c r="U40">
        <f t="shared" si="31"/>
        <v>1.734</v>
      </c>
      <c r="V40">
        <f t="shared" si="31"/>
        <v>2.066</v>
      </c>
      <c r="W40">
        <f t="shared" si="31"/>
        <v>-1.734</v>
      </c>
      <c r="X40">
        <f t="shared" si="31"/>
        <v>-2.066</v>
      </c>
      <c r="Z40" s="5">
        <f t="shared" si="17"/>
        <v>0.4012900821333334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8:31" ht="12.75">
      <c r="H42" s="18"/>
      <c r="I42" s="3"/>
      <c r="J42" s="4">
        <f>AVERAGE(H43:H45)</f>
        <v>0.43516666666666665</v>
      </c>
      <c r="K42" s="3"/>
      <c r="L42" s="19"/>
      <c r="M42" s="4">
        <f>AVERAGE(L43:L45)</f>
        <v>0.43516666666666665</v>
      </c>
      <c r="N42" s="9"/>
      <c r="O42" s="9"/>
      <c r="Z42" s="4">
        <f aca="true" t="shared" si="32" ref="Z42:Z53">M42</f>
        <v>0.43516666666666665</v>
      </c>
      <c r="AE42">
        <f aca="true" t="shared" si="33" ref="AE42:AE53">H43</f>
        <v>0.8962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51.83</v>
      </c>
      <c r="H43">
        <v>0.8962</v>
      </c>
      <c r="I43" s="5">
        <f aca="true" t="shared" si="34" ref="I43:I55">AB$2*H43+(1-AB$2)*I42</f>
        <v>0.17924</v>
      </c>
      <c r="J43" s="5">
        <f aca="true" t="shared" si="35" ref="J43:J55">IF(L42&lt;&gt;H42,M43,AB$3*H43+(1-AB$3)*J42)</f>
        <v>0.5273733333333334</v>
      </c>
      <c r="K43" s="5">
        <f aca="true" t="shared" si="36" ref="K43:K53">H43-J42</f>
        <v>0.46103333333333335</v>
      </c>
      <c r="L43" s="5">
        <f aca="true" t="shared" si="37" ref="L43:L55">IF(ISBLANK(H44)=TRUE,H43,IF(AND(ABS(H43-H44)&gt;AF$2,ABS(K43)&gt;AF$2),IF(H43&lt;0,J42-AF$2,J42+AF$2),H43))</f>
        <v>0.8962</v>
      </c>
      <c r="M43" s="5">
        <f aca="true" t="shared" si="38" ref="M43:M55">AB$3*L43+(1-AB$3)*M42</f>
        <v>0.5273733333333334</v>
      </c>
      <c r="N43" s="11">
        <f aca="true" t="shared" si="39" ref="N43:N53">IF(L43&lt;&gt;H43,1,0)</f>
        <v>0</v>
      </c>
      <c r="O43" s="11">
        <f aca="true" t="shared" si="40" ref="O43:O53">ABS(K43)</f>
        <v>0.46103333333333335</v>
      </c>
      <c r="P43">
        <f aca="true" t="shared" si="41" ref="P43:P55">IF(ABS(K43)&gt;AF$2,1,0)</f>
        <v>0</v>
      </c>
      <c r="Q43" s="12">
        <f aca="true" t="shared" si="42" ref="Q43:Q55">IF(ABS(H43)&gt;AB$1,1,0)</f>
        <v>0</v>
      </c>
      <c r="R43" s="12">
        <f aca="true" t="shared" si="43" ref="R43:R55">IF(OR(M43&gt;AL$3,M43&lt;AM$3),1,0)</f>
        <v>0</v>
      </c>
      <c r="S43">
        <f aca="true" t="shared" si="44" ref="S43:S55">IF(AND(O43&gt;AF$1,O43&lt;AF$2),1,0)</f>
        <v>0</v>
      </c>
      <c r="T43">
        <f aca="true" t="shared" si="45" ref="T43:T53">IF(AND(ABS(J43)&lt;=0.5,O43&lt;=0.5),1,0)</f>
        <v>0</v>
      </c>
      <c r="U43">
        <f aca="true" t="shared" si="46" ref="U43:X55">AH$3</f>
        <v>1.734</v>
      </c>
      <c r="V43">
        <f t="shared" si="46"/>
        <v>2.066</v>
      </c>
      <c r="W43">
        <f t="shared" si="46"/>
        <v>-1.734</v>
      </c>
      <c r="X43">
        <f t="shared" si="46"/>
        <v>-2.066</v>
      </c>
      <c r="Z43" s="5">
        <f t="shared" si="32"/>
        <v>0.5273733333333334</v>
      </c>
      <c r="AE43">
        <f t="shared" si="33"/>
        <v>-0.3454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42.75</v>
      </c>
      <c r="H44">
        <v>-0.3454</v>
      </c>
      <c r="I44" s="5">
        <f t="shared" si="34"/>
        <v>0.07431200000000002</v>
      </c>
      <c r="J44" s="5">
        <f t="shared" si="35"/>
        <v>0.3528186666666667</v>
      </c>
      <c r="K44" s="5">
        <f t="shared" si="36"/>
        <v>-0.8727733333333334</v>
      </c>
      <c r="L44" s="5">
        <f t="shared" si="37"/>
        <v>-0.3454</v>
      </c>
      <c r="M44" s="5">
        <f t="shared" si="38"/>
        <v>0.3528186666666667</v>
      </c>
      <c r="N44" s="11">
        <f t="shared" si="39"/>
        <v>0</v>
      </c>
      <c r="O44" s="11">
        <f t="shared" si="40"/>
        <v>0.8727733333333334</v>
      </c>
      <c r="P44">
        <f t="shared" si="41"/>
        <v>0</v>
      </c>
      <c r="Q44" s="12">
        <f t="shared" si="42"/>
        <v>0</v>
      </c>
      <c r="R44" s="12">
        <f t="shared" si="43"/>
        <v>0</v>
      </c>
      <c r="S44">
        <f t="shared" si="44"/>
        <v>0</v>
      </c>
      <c r="T44">
        <f t="shared" si="45"/>
        <v>0</v>
      </c>
      <c r="U44">
        <f t="shared" si="46"/>
        <v>1.734</v>
      </c>
      <c r="V44">
        <f t="shared" si="46"/>
        <v>2.066</v>
      </c>
      <c r="W44">
        <f t="shared" si="46"/>
        <v>-1.734</v>
      </c>
      <c r="X44">
        <f t="shared" si="46"/>
        <v>-2.066</v>
      </c>
      <c r="Z44" s="5">
        <f t="shared" si="32"/>
        <v>0.3528186666666667</v>
      </c>
      <c r="AE44">
        <f t="shared" si="33"/>
        <v>0.7547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50.41</v>
      </c>
      <c r="H45">
        <v>0.7547</v>
      </c>
      <c r="I45" s="5">
        <f t="shared" si="34"/>
        <v>0.21038960000000004</v>
      </c>
      <c r="J45" s="5">
        <f t="shared" si="35"/>
        <v>0.4331949333333334</v>
      </c>
      <c r="K45" s="5">
        <f t="shared" si="36"/>
        <v>0.4018813333333333</v>
      </c>
      <c r="L45" s="5">
        <f t="shared" si="37"/>
        <v>0.7547</v>
      </c>
      <c r="M45" s="5">
        <f t="shared" si="38"/>
        <v>0.4331949333333334</v>
      </c>
      <c r="N45" s="11">
        <f t="shared" si="39"/>
        <v>0</v>
      </c>
      <c r="O45" s="11">
        <f t="shared" si="40"/>
        <v>0.4018813333333333</v>
      </c>
      <c r="P45">
        <f t="shared" si="41"/>
        <v>0</v>
      </c>
      <c r="Q45" s="12">
        <f t="shared" si="42"/>
        <v>0</v>
      </c>
      <c r="R45" s="12">
        <f t="shared" si="43"/>
        <v>0</v>
      </c>
      <c r="S45">
        <f t="shared" si="44"/>
        <v>0</v>
      </c>
      <c r="T45">
        <f t="shared" si="45"/>
        <v>1</v>
      </c>
      <c r="U45">
        <f t="shared" si="46"/>
        <v>1.734</v>
      </c>
      <c r="V45">
        <f t="shared" si="46"/>
        <v>2.066</v>
      </c>
      <c r="W45">
        <f t="shared" si="46"/>
        <v>-1.734</v>
      </c>
      <c r="X45">
        <f t="shared" si="46"/>
        <v>-2.066</v>
      </c>
      <c r="Z45" s="5">
        <f t="shared" si="32"/>
        <v>0.4331949333333334</v>
      </c>
      <c r="AE45">
        <f t="shared" si="33"/>
        <v>0.4851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59.46</v>
      </c>
      <c r="H46">
        <v>0.4851</v>
      </c>
      <c r="I46" s="5">
        <f t="shared" si="34"/>
        <v>0.26533168000000007</v>
      </c>
      <c r="J46" s="5">
        <f t="shared" si="35"/>
        <v>0.4435759466666668</v>
      </c>
      <c r="K46" s="5">
        <f t="shared" si="36"/>
        <v>0.051905066666666555</v>
      </c>
      <c r="L46" s="5">
        <f t="shared" si="37"/>
        <v>0.4851</v>
      </c>
      <c r="M46" s="5">
        <f t="shared" si="38"/>
        <v>0.4435759466666668</v>
      </c>
      <c r="N46" s="11">
        <f t="shared" si="39"/>
        <v>0</v>
      </c>
      <c r="O46" s="11">
        <f t="shared" si="40"/>
        <v>0.051905066666666555</v>
      </c>
      <c r="P46">
        <f t="shared" si="41"/>
        <v>0</v>
      </c>
      <c r="Q46" s="12">
        <f t="shared" si="42"/>
        <v>0</v>
      </c>
      <c r="R46" s="12">
        <f t="shared" si="43"/>
        <v>0</v>
      </c>
      <c r="S46">
        <f t="shared" si="44"/>
        <v>0</v>
      </c>
      <c r="T46">
        <f t="shared" si="45"/>
        <v>1</v>
      </c>
      <c r="U46">
        <f t="shared" si="46"/>
        <v>1.734</v>
      </c>
      <c r="V46">
        <f t="shared" si="46"/>
        <v>2.066</v>
      </c>
      <c r="W46">
        <f t="shared" si="46"/>
        <v>-1.734</v>
      </c>
      <c r="X46">
        <f t="shared" si="46"/>
        <v>-2.066</v>
      </c>
      <c r="Z46" s="5">
        <f t="shared" si="32"/>
        <v>0.4435759466666668</v>
      </c>
      <c r="AE46">
        <f t="shared" si="33"/>
        <v>0.7055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56.63</v>
      </c>
      <c r="H47">
        <v>0.7055</v>
      </c>
      <c r="I47" s="5">
        <f t="shared" si="34"/>
        <v>0.3533653440000001</v>
      </c>
      <c r="J47" s="5">
        <f t="shared" si="35"/>
        <v>0.49596075733333345</v>
      </c>
      <c r="K47" s="5">
        <f t="shared" si="36"/>
        <v>0.26192405333333324</v>
      </c>
      <c r="L47" s="5">
        <f t="shared" si="37"/>
        <v>0.7055</v>
      </c>
      <c r="M47" s="5">
        <f t="shared" si="38"/>
        <v>0.49596075733333345</v>
      </c>
      <c r="N47" s="11">
        <f t="shared" si="39"/>
        <v>0</v>
      </c>
      <c r="O47" s="11">
        <f t="shared" si="40"/>
        <v>0.26192405333333324</v>
      </c>
      <c r="P47">
        <f t="shared" si="41"/>
        <v>0</v>
      </c>
      <c r="Q47" s="12">
        <f t="shared" si="42"/>
        <v>0</v>
      </c>
      <c r="R47" s="12">
        <f t="shared" si="43"/>
        <v>0</v>
      </c>
      <c r="S47">
        <f t="shared" si="44"/>
        <v>0</v>
      </c>
      <c r="T47">
        <f t="shared" si="45"/>
        <v>1</v>
      </c>
      <c r="U47">
        <f t="shared" si="46"/>
        <v>1.734</v>
      </c>
      <c r="V47">
        <f t="shared" si="46"/>
        <v>2.066</v>
      </c>
      <c r="W47">
        <f t="shared" si="46"/>
        <v>-1.734</v>
      </c>
      <c r="X47">
        <f t="shared" si="46"/>
        <v>-2.066</v>
      </c>
      <c r="Z47" s="5">
        <f t="shared" si="32"/>
        <v>0.49596075733333345</v>
      </c>
      <c r="AE47">
        <f t="shared" si="33"/>
        <v>0.6655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61.46</v>
      </c>
      <c r="H48">
        <v>0.6655</v>
      </c>
      <c r="I48" s="5">
        <f t="shared" si="34"/>
        <v>0.41579227520000006</v>
      </c>
      <c r="J48" s="5">
        <f t="shared" si="35"/>
        <v>0.5298686058666668</v>
      </c>
      <c r="K48" s="5">
        <f t="shared" si="36"/>
        <v>0.16953924266666653</v>
      </c>
      <c r="L48" s="5">
        <f t="shared" si="37"/>
        <v>0.6655</v>
      </c>
      <c r="M48" s="5">
        <f t="shared" si="38"/>
        <v>0.5298686058666668</v>
      </c>
      <c r="N48" s="11">
        <f t="shared" si="39"/>
        <v>0</v>
      </c>
      <c r="O48" s="11">
        <f t="shared" si="40"/>
        <v>0.16953924266666653</v>
      </c>
      <c r="P48">
        <f t="shared" si="41"/>
        <v>0</v>
      </c>
      <c r="Q48" s="12">
        <f t="shared" si="42"/>
        <v>0</v>
      </c>
      <c r="R48" s="12">
        <f t="shared" si="43"/>
        <v>0</v>
      </c>
      <c r="S48">
        <f t="shared" si="44"/>
        <v>0</v>
      </c>
      <c r="T48">
        <f t="shared" si="45"/>
        <v>0</v>
      </c>
      <c r="U48">
        <f t="shared" si="46"/>
        <v>1.734</v>
      </c>
      <c r="V48">
        <f t="shared" si="46"/>
        <v>2.066</v>
      </c>
      <c r="W48">
        <f t="shared" si="46"/>
        <v>-1.734</v>
      </c>
      <c r="X48">
        <f t="shared" si="46"/>
        <v>-2.066</v>
      </c>
      <c r="Z48" s="5">
        <f t="shared" si="32"/>
        <v>0.5298686058666668</v>
      </c>
      <c r="AE48">
        <f t="shared" si="33"/>
        <v>1.5349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57.83</v>
      </c>
      <c r="H49">
        <v>1.5349</v>
      </c>
      <c r="I49" s="5">
        <f t="shared" si="34"/>
        <v>0.6396138201600001</v>
      </c>
      <c r="J49" s="5">
        <f t="shared" si="35"/>
        <v>0.7308748846933335</v>
      </c>
      <c r="K49" s="5">
        <f t="shared" si="36"/>
        <v>1.005031394133333</v>
      </c>
      <c r="L49" s="5">
        <f t="shared" si="37"/>
        <v>1.5349</v>
      </c>
      <c r="M49" s="5">
        <f t="shared" si="38"/>
        <v>0.7308748846933335</v>
      </c>
      <c r="N49" s="11">
        <f t="shared" si="39"/>
        <v>0</v>
      </c>
      <c r="O49" s="11">
        <f t="shared" si="40"/>
        <v>1.005031394133333</v>
      </c>
      <c r="P49">
        <f t="shared" si="41"/>
        <v>0</v>
      </c>
      <c r="Q49" s="12">
        <f t="shared" si="42"/>
        <v>0</v>
      </c>
      <c r="R49" s="12">
        <f t="shared" si="43"/>
        <v>0</v>
      </c>
      <c r="S49">
        <f t="shared" si="44"/>
        <v>0</v>
      </c>
      <c r="T49">
        <f t="shared" si="45"/>
        <v>0</v>
      </c>
      <c r="U49">
        <f t="shared" si="46"/>
        <v>1.734</v>
      </c>
      <c r="V49">
        <f t="shared" si="46"/>
        <v>2.066</v>
      </c>
      <c r="W49">
        <f t="shared" si="46"/>
        <v>-1.734</v>
      </c>
      <c r="X49">
        <f t="shared" si="46"/>
        <v>-2.066</v>
      </c>
      <c r="Z49" s="5">
        <f t="shared" si="32"/>
        <v>0.7308748846933335</v>
      </c>
      <c r="AE49">
        <f t="shared" si="33"/>
        <v>0.0714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45.71</v>
      </c>
      <c r="H50">
        <v>0.0714</v>
      </c>
      <c r="I50" s="5">
        <f t="shared" si="34"/>
        <v>0.5259710561280001</v>
      </c>
      <c r="J50" s="5">
        <f t="shared" si="35"/>
        <v>0.5989799077546668</v>
      </c>
      <c r="K50" s="5">
        <f t="shared" si="36"/>
        <v>-0.6594748846933335</v>
      </c>
      <c r="L50" s="5">
        <f t="shared" si="37"/>
        <v>0.0714</v>
      </c>
      <c r="M50" s="5">
        <f t="shared" si="38"/>
        <v>0.5989799077546668</v>
      </c>
      <c r="N50" s="11">
        <f t="shared" si="39"/>
        <v>0</v>
      </c>
      <c r="O50" s="11">
        <f t="shared" si="40"/>
        <v>0.6594748846933335</v>
      </c>
      <c r="P50">
        <f t="shared" si="41"/>
        <v>0</v>
      </c>
      <c r="Q50" s="12">
        <f t="shared" si="42"/>
        <v>0</v>
      </c>
      <c r="R50" s="12">
        <f t="shared" si="43"/>
        <v>0</v>
      </c>
      <c r="S50">
        <f t="shared" si="44"/>
        <v>0</v>
      </c>
      <c r="T50">
        <f t="shared" si="45"/>
        <v>0</v>
      </c>
      <c r="U50">
        <f t="shared" si="46"/>
        <v>1.734</v>
      </c>
      <c r="V50">
        <f t="shared" si="46"/>
        <v>2.066</v>
      </c>
      <c r="W50">
        <f t="shared" si="46"/>
        <v>-1.734</v>
      </c>
      <c r="X50">
        <f t="shared" si="46"/>
        <v>-2.066</v>
      </c>
      <c r="Z50" s="5">
        <f t="shared" si="32"/>
        <v>0.5989799077546668</v>
      </c>
      <c r="AE50">
        <f t="shared" si="33"/>
        <v>-0.4178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42.08</v>
      </c>
      <c r="H51">
        <v>-0.4178</v>
      </c>
      <c r="I51" s="5">
        <f t="shared" si="34"/>
        <v>0.33721684490240006</v>
      </c>
      <c r="J51" s="5">
        <f t="shared" si="35"/>
        <v>0.39562392620373343</v>
      </c>
      <c r="K51" s="5">
        <f t="shared" si="36"/>
        <v>-1.0167799077546669</v>
      </c>
      <c r="L51" s="5">
        <f t="shared" si="37"/>
        <v>-0.4178</v>
      </c>
      <c r="M51" s="5">
        <f t="shared" si="38"/>
        <v>0.39562392620373343</v>
      </c>
      <c r="N51" s="11">
        <f t="shared" si="39"/>
        <v>0</v>
      </c>
      <c r="O51" s="11">
        <f t="shared" si="40"/>
        <v>1.0167799077546669</v>
      </c>
      <c r="P51">
        <f t="shared" si="41"/>
        <v>0</v>
      </c>
      <c r="Q51" s="12">
        <f t="shared" si="42"/>
        <v>0</v>
      </c>
      <c r="R51" s="12">
        <f t="shared" si="43"/>
        <v>0</v>
      </c>
      <c r="S51">
        <f t="shared" si="44"/>
        <v>0</v>
      </c>
      <c r="T51">
        <f t="shared" si="45"/>
        <v>0</v>
      </c>
      <c r="U51">
        <f t="shared" si="46"/>
        <v>1.734</v>
      </c>
      <c r="V51">
        <f t="shared" si="46"/>
        <v>2.066</v>
      </c>
      <c r="W51">
        <f t="shared" si="46"/>
        <v>-1.734</v>
      </c>
      <c r="X51">
        <f t="shared" si="46"/>
        <v>-2.066</v>
      </c>
      <c r="Z51" s="5">
        <f t="shared" si="32"/>
        <v>0.39562392620373343</v>
      </c>
      <c r="AE51">
        <f t="shared" si="33"/>
        <v>0.5256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49.08</v>
      </c>
      <c r="H52">
        <v>0.5256</v>
      </c>
      <c r="I52" s="5">
        <f t="shared" si="34"/>
        <v>0.37489347592192007</v>
      </c>
      <c r="J52" s="5">
        <f t="shared" si="35"/>
        <v>0.42161914096298675</v>
      </c>
      <c r="K52" s="5">
        <f t="shared" si="36"/>
        <v>0.12997607379626652</v>
      </c>
      <c r="L52" s="5">
        <f t="shared" si="37"/>
        <v>0.5256</v>
      </c>
      <c r="M52" s="5">
        <f t="shared" si="38"/>
        <v>0.42161914096298675</v>
      </c>
      <c r="N52" s="11">
        <f t="shared" si="39"/>
        <v>0</v>
      </c>
      <c r="O52" s="11">
        <f t="shared" si="40"/>
        <v>0.12997607379626652</v>
      </c>
      <c r="P52">
        <f t="shared" si="41"/>
        <v>0</v>
      </c>
      <c r="Q52" s="12">
        <f t="shared" si="42"/>
        <v>0</v>
      </c>
      <c r="R52" s="12">
        <f t="shared" si="43"/>
        <v>0</v>
      </c>
      <c r="S52">
        <f t="shared" si="44"/>
        <v>0</v>
      </c>
      <c r="T52">
        <f t="shared" si="45"/>
        <v>1</v>
      </c>
      <c r="U52">
        <f t="shared" si="46"/>
        <v>1.734</v>
      </c>
      <c r="V52">
        <f t="shared" si="46"/>
        <v>2.066</v>
      </c>
      <c r="W52">
        <f t="shared" si="46"/>
        <v>-1.734</v>
      </c>
      <c r="X52">
        <f t="shared" si="46"/>
        <v>-2.066</v>
      </c>
      <c r="Y52" s="7"/>
      <c r="Z52" s="5">
        <f t="shared" si="32"/>
        <v>0.42161914096298675</v>
      </c>
      <c r="AE52">
        <f t="shared" si="33"/>
        <v>-1.5288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37</v>
      </c>
      <c r="H53">
        <v>-1.5288</v>
      </c>
      <c r="I53" s="5">
        <f t="shared" si="34"/>
        <v>-0.005845219262463952</v>
      </c>
      <c r="J53" s="5">
        <f t="shared" si="35"/>
        <v>0.0315353127703894</v>
      </c>
      <c r="K53" s="5">
        <f t="shared" si="36"/>
        <v>-1.9504191409629867</v>
      </c>
      <c r="L53" s="5">
        <f t="shared" si="37"/>
        <v>-1.5288</v>
      </c>
      <c r="M53" s="5">
        <f t="shared" si="38"/>
        <v>0.0315353127703894</v>
      </c>
      <c r="N53" s="11">
        <f t="shared" si="39"/>
        <v>0</v>
      </c>
      <c r="O53" s="11">
        <f t="shared" si="40"/>
        <v>1.9504191409629867</v>
      </c>
      <c r="P53">
        <f t="shared" si="41"/>
        <v>0</v>
      </c>
      <c r="Q53" s="12">
        <f t="shared" si="42"/>
        <v>0</v>
      </c>
      <c r="R53" s="12">
        <f t="shared" si="43"/>
        <v>0</v>
      </c>
      <c r="S53">
        <f t="shared" si="44"/>
        <v>1</v>
      </c>
      <c r="T53">
        <f t="shared" si="45"/>
        <v>0</v>
      </c>
      <c r="U53">
        <f t="shared" si="46"/>
        <v>1.734</v>
      </c>
      <c r="V53">
        <f t="shared" si="46"/>
        <v>2.066</v>
      </c>
      <c r="W53">
        <f t="shared" si="46"/>
        <v>-1.734</v>
      </c>
      <c r="X53">
        <f t="shared" si="46"/>
        <v>-2.066</v>
      </c>
      <c r="Y53" s="7"/>
      <c r="Z53" s="5">
        <f t="shared" si="32"/>
        <v>0.0315353127703894</v>
      </c>
      <c r="AE53">
        <f t="shared" si="33"/>
        <v>0.5119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49.04</v>
      </c>
      <c r="H54">
        <v>0.5119</v>
      </c>
      <c r="I54" s="5">
        <f t="shared" si="34"/>
        <v>0.09770382459002885</v>
      </c>
      <c r="J54" s="5">
        <f t="shared" si="35"/>
        <v>0.12760825021631153</v>
      </c>
      <c r="K54" s="5">
        <f>H54-J53</f>
        <v>0.4803646872296106</v>
      </c>
      <c r="L54" s="5">
        <f t="shared" si="37"/>
        <v>0.5119</v>
      </c>
      <c r="M54" s="5">
        <f t="shared" si="38"/>
        <v>0.12760825021631153</v>
      </c>
      <c r="N54" s="11">
        <f>IF(L54&lt;&gt;H54,1,0)</f>
        <v>0</v>
      </c>
      <c r="O54" s="11">
        <f>ABS(K54)</f>
        <v>0.4803646872296106</v>
      </c>
      <c r="P54">
        <f t="shared" si="41"/>
        <v>0</v>
      </c>
      <c r="Q54" s="12">
        <f t="shared" si="42"/>
        <v>0</v>
      </c>
      <c r="R54" s="12">
        <f t="shared" si="43"/>
        <v>0</v>
      </c>
      <c r="S54">
        <f t="shared" si="44"/>
        <v>0</v>
      </c>
      <c r="T54">
        <f>IF(AND(ABS(J54)&lt;=0.5,O54&lt;=0.5),1,0)</f>
        <v>1</v>
      </c>
      <c r="U54">
        <f t="shared" si="46"/>
        <v>1.734</v>
      </c>
      <c r="V54">
        <f t="shared" si="46"/>
        <v>2.066</v>
      </c>
      <c r="W54">
        <f t="shared" si="46"/>
        <v>-1.734</v>
      </c>
      <c r="X54">
        <f t="shared" si="46"/>
        <v>-2.066</v>
      </c>
      <c r="Y54" s="7"/>
      <c r="Z54" s="5">
        <f>M54</f>
        <v>0.12760825021631153</v>
      </c>
      <c r="AE54">
        <f>H55</f>
        <v>-0.7593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41.54</v>
      </c>
      <c r="H55">
        <v>-0.7593</v>
      </c>
      <c r="I55" s="5">
        <f t="shared" si="34"/>
        <v>-0.07369694032797691</v>
      </c>
      <c r="J55" s="5">
        <f t="shared" si="35"/>
        <v>-0.04977339982695077</v>
      </c>
      <c r="K55" s="5">
        <f>H55-J54</f>
        <v>-0.8869082502163115</v>
      </c>
      <c r="L55" s="5">
        <f t="shared" si="37"/>
        <v>-0.7593</v>
      </c>
      <c r="M55" s="5">
        <f t="shared" si="38"/>
        <v>-0.04977339982695077</v>
      </c>
      <c r="N55" s="11">
        <f>IF(L55&lt;&gt;H55,1,0)</f>
        <v>0</v>
      </c>
      <c r="O55" s="11">
        <f>ABS(K55)</f>
        <v>0.8869082502163115</v>
      </c>
      <c r="P55">
        <f t="shared" si="41"/>
        <v>0</v>
      </c>
      <c r="Q55" s="12">
        <f t="shared" si="42"/>
        <v>0</v>
      </c>
      <c r="R55" s="12">
        <f t="shared" si="43"/>
        <v>0</v>
      </c>
      <c r="S55">
        <f t="shared" si="44"/>
        <v>0</v>
      </c>
      <c r="T55">
        <f>IF(AND(ABS(J55)&lt;=0.5,O55&lt;=0.5),1,0)</f>
        <v>0</v>
      </c>
      <c r="U55">
        <f t="shared" si="46"/>
        <v>1.734</v>
      </c>
      <c r="V55">
        <f t="shared" si="46"/>
        <v>2.066</v>
      </c>
      <c r="W55">
        <f t="shared" si="46"/>
        <v>-1.734</v>
      </c>
      <c r="X55">
        <f t="shared" si="46"/>
        <v>-2.066</v>
      </c>
      <c r="Y55" s="7"/>
      <c r="Z55" s="5">
        <f>M55</f>
        <v>-0.04977339982695077</v>
      </c>
      <c r="AE55">
        <f>H56</f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-3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2.5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-2.3468</v>
      </c>
      <c r="AH68" s="5">
        <f>$Z68+AH$3</f>
        <v>-0.6128</v>
      </c>
      <c r="AI68" s="5"/>
      <c r="AJ68" s="5"/>
      <c r="AK68" s="5"/>
    </row>
    <row r="69" spans="26:37" ht="12.75">
      <c r="Z69" s="5">
        <f>Y76</f>
        <v>1.1532</v>
      </c>
      <c r="AH69" s="5">
        <f>$Z69+AH$3</f>
        <v>2.8872</v>
      </c>
      <c r="AI69" s="5"/>
      <c r="AJ69" s="5"/>
      <c r="AK69" s="5"/>
    </row>
    <row r="70" spans="26:37" ht="12.75">
      <c r="Z70" s="5">
        <f>Z78</f>
        <v>-2.4132</v>
      </c>
      <c r="AH70" s="5"/>
      <c r="AI70" s="5">
        <f>$Z70+AI$3</f>
        <v>-0.34719999999999995</v>
      </c>
      <c r="AJ70" s="5"/>
      <c r="AK70" s="5"/>
    </row>
    <row r="71" spans="26:37" ht="12.75">
      <c r="Z71" s="5">
        <f>Z76</f>
        <v>1.0868</v>
      </c>
      <c r="AH71" s="5"/>
      <c r="AI71" s="5">
        <f>$Z71+AI$3</f>
        <v>3.1528</v>
      </c>
      <c r="AJ71" s="5"/>
      <c r="AK71" s="5"/>
    </row>
    <row r="72" spans="26:37" ht="12.75">
      <c r="Z72" s="5">
        <f>Y79</f>
        <v>-1.6532</v>
      </c>
      <c r="AH72" s="5"/>
      <c r="AI72" s="5"/>
      <c r="AJ72" s="5">
        <f>$Z72+AJ$3</f>
        <v>-3.3872</v>
      </c>
      <c r="AK72" s="5"/>
    </row>
    <row r="73" spans="26:37" ht="12.75">
      <c r="Z73" s="5">
        <f>Y77</f>
        <v>1.8468</v>
      </c>
      <c r="AH73" s="5"/>
      <c r="AI73" s="5"/>
      <c r="AJ73" s="5">
        <f>$Z73+AJ$3</f>
        <v>0.11280000000000001</v>
      </c>
      <c r="AK73" s="5"/>
    </row>
    <row r="74" spans="26:37" ht="12.75">
      <c r="Z74" s="5">
        <f>Z79</f>
        <v>-1.5868</v>
      </c>
      <c r="AH74" s="5"/>
      <c r="AI74" s="5"/>
      <c r="AJ74" s="5"/>
      <c r="AK74" s="5">
        <f>$Z74+AK$3</f>
        <v>-3.6528</v>
      </c>
    </row>
    <row r="75" spans="26:37" ht="12.75">
      <c r="Z75" s="5">
        <f>Z77</f>
        <v>1.9132</v>
      </c>
      <c r="AH75" s="5"/>
      <c r="AI75" s="5"/>
      <c r="AJ75" s="5"/>
      <c r="AK75" s="5">
        <f>$Z75+AK$3</f>
        <v>-0.15279999999999982</v>
      </c>
    </row>
    <row r="76" spans="25:38" ht="12.75">
      <c r="Y76">
        <f>AL$3-AB$3*AH$3</f>
        <v>1.1532</v>
      </c>
      <c r="Z76">
        <f>AL$3-AB$3*AI$3</f>
        <v>1.0868</v>
      </c>
      <c r="AL76">
        <f>$AL$3+(1-$AB$3)*AI3</f>
        <v>3.1528</v>
      </c>
    </row>
    <row r="77" spans="25:38" ht="12.75">
      <c r="Y77">
        <f>AL$3+AB$3*AH$3</f>
        <v>1.8468</v>
      </c>
      <c r="Z77">
        <f>AL$3+AB$3*AI$3</f>
        <v>1.9132</v>
      </c>
      <c r="AL77">
        <f>($Z77*(1-$AB$3)-$AL$3)/-$AB$3</f>
        <v>-0.1528000000000007</v>
      </c>
    </row>
    <row r="78" spans="25:39" ht="12.75">
      <c r="Y78">
        <f>AM$3-AB$3*AH$3</f>
        <v>-2.3468</v>
      </c>
      <c r="Z78">
        <f>AM$3-AB$3*AI$3</f>
        <v>-2.4132</v>
      </c>
      <c r="AM78">
        <f>$AM$3+(1-$AB$3)*AI3</f>
        <v>-0.34719999999999995</v>
      </c>
    </row>
    <row r="79" spans="25:39" ht="12.75">
      <c r="Y79">
        <f>AM$3+AB$3*AH$3</f>
        <v>-1.6532</v>
      </c>
      <c r="Z79">
        <f>AM$3+AB$3*AI$3</f>
        <v>-1.5868</v>
      </c>
      <c r="AM79">
        <f>($Z79*(1-$AB$3)-$AM$3)/-$AB$3</f>
        <v>-3.652799999999999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Z1">
      <pane ySplit="4" topLeftCell="BM85" activePane="bottomLeft" state="frozen"/>
      <selection pane="topLeft" activeCell="A1" sqref="A1"/>
      <selection pane="bottomLeft" activeCell="AN110" sqref="AN110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1.734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1.734</v>
      </c>
      <c r="AH1" t="str">
        <f>"for ei limits of "&amp;TEXT(AH3,"0.000")&amp;" and "&amp;TEXT(AI3,"0.000")&amp;" and Zi limits of "&amp;TEXT(AM3,"0.00")&amp;" and +"&amp;TEXT(AL3,"0.00")</f>
        <v>for ei limits of 1.734 and 2.066 and Zi limits of -1.50 and +2.00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2.066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2.066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1.734</v>
      </c>
      <c r="AI3">
        <f>AF2</f>
        <v>2.066</v>
      </c>
      <c r="AJ3">
        <f>-1*AH3</f>
        <v>-1.734</v>
      </c>
      <c r="AK3">
        <f>-1*AI3</f>
        <v>-2.066</v>
      </c>
      <c r="AL3" s="16">
        <v>2</v>
      </c>
      <c r="AM3" s="16">
        <v>-1.5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41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1.734</v>
      </c>
      <c r="V4" s="10" t="str">
        <f>AI4</f>
        <v>LTMSv2 ei Limit = 2.066</v>
      </c>
      <c r="W4" s="10" t="str">
        <f>AJ4</f>
        <v>LTMSv2 ei Limit = -1.734</v>
      </c>
      <c r="X4" s="10" t="str">
        <f>AK4</f>
        <v>LTMSv2 ei Limit = -2.066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1.734</v>
      </c>
      <c r="AI4" t="str">
        <f>"LTMSv2 ei Limit = "&amp;TEXT(AI3,"0.000")</f>
        <v>LTMSv2 ei Limit = 2.066</v>
      </c>
      <c r="AJ4" t="str">
        <f>"LTMSv2 ei Limit = "&amp;TEXT(AJ3,"0.000")</f>
        <v>LTMSv2 ei Limit = -1.734</v>
      </c>
      <c r="AK4" t="str">
        <f>"LTMSv2 ei Limit = "&amp;TEXT(AK3,"0.000")</f>
        <v>LTMSv2 ei Limit = -2.066</v>
      </c>
      <c r="AL4" t="str">
        <f>"LTMSv2 Zi Limit = "&amp;TEXT(AL3,"0.00")</f>
        <v>LTMSv2 Zi Limit = 2.00</v>
      </c>
      <c r="AM4" t="str">
        <f>"LTMSv2 Zi Limit = "&amp;TEXT(AM3,"0.00")</f>
        <v>LTMSv2 Zi Limit = -1.50</v>
      </c>
    </row>
    <row r="5" spans="9:27" ht="12.75">
      <c r="I5" s="3"/>
      <c r="J5" s="4">
        <f>AVERAGE(H6:H8)</f>
        <v>0.3603</v>
      </c>
      <c r="K5" s="3"/>
      <c r="L5" s="3"/>
      <c r="M5" s="4">
        <f>AVERAGE(L6:L8)</f>
        <v>0.3603</v>
      </c>
      <c r="N5" s="9"/>
      <c r="O5" s="9"/>
      <c r="Z5" s="4">
        <f aca="true" t="shared" si="0" ref="Z5:Z20">M5</f>
        <v>0.3603</v>
      </c>
      <c r="AA5">
        <f aca="true" t="shared" si="1" ref="AA5:AA19">H6</f>
        <v>0.619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29.58</v>
      </c>
      <c r="H6">
        <v>0.619</v>
      </c>
      <c r="I6" s="5">
        <f aca="true" t="shared" si="2" ref="I6:I20">AB$2*H6+(1-AB$2)*I5</f>
        <v>0.12380000000000001</v>
      </c>
      <c r="J6" s="5">
        <f aca="true" t="shared" si="3" ref="J6:J20">IF(L5&lt;&gt;H5,M6,AB$3*H6+(1-AB$3)*J5)</f>
        <v>0.41204</v>
      </c>
      <c r="K6" s="5">
        <f aca="true" t="shared" si="4" ref="K6:K20">H6-J5</f>
        <v>0.2587</v>
      </c>
      <c r="L6" s="5">
        <f aca="true" t="shared" si="5" ref="L6:L20">IF(ISBLANK(H7)=TRUE,H6,IF(AND(ABS(H6-H7)&gt;AF$2,ABS(K6)&gt;AF$2),IF(H6&lt;0,J5-AF$2,J5+AF$2),H6))</f>
        <v>0.619</v>
      </c>
      <c r="M6" s="5">
        <f aca="true" t="shared" si="6" ref="M6:M20">AB$3*L6+(1-AB$3)*M5</f>
        <v>0.41204</v>
      </c>
      <c r="N6" s="11">
        <f aca="true" t="shared" si="7" ref="N6:N20">IF(L6&lt;&gt;H6,1,0)</f>
        <v>0</v>
      </c>
      <c r="O6" s="11">
        <f aca="true" t="shared" si="8" ref="O6:O20">ABS(K6)</f>
        <v>0.2587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1</v>
      </c>
      <c r="U6">
        <f>AH$3</f>
        <v>1.734</v>
      </c>
      <c r="V6">
        <f>AI$3</f>
        <v>2.066</v>
      </c>
      <c r="W6">
        <f>AJ$3</f>
        <v>-1.734</v>
      </c>
      <c r="X6">
        <f>AK$3</f>
        <v>-2.066</v>
      </c>
      <c r="Z6" s="5">
        <f t="shared" si="0"/>
        <v>0.41204</v>
      </c>
      <c r="AA6">
        <f t="shared" si="1"/>
        <v>0.7101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30.38</v>
      </c>
      <c r="H7">
        <v>0.7101</v>
      </c>
      <c r="I7" s="5">
        <f t="shared" si="2"/>
        <v>0.24106000000000002</v>
      </c>
      <c r="J7" s="5">
        <f t="shared" si="3"/>
        <v>0.47165200000000007</v>
      </c>
      <c r="K7" s="5">
        <f t="shared" si="4"/>
        <v>0.29805999999999994</v>
      </c>
      <c r="L7" s="5">
        <f t="shared" si="5"/>
        <v>0.7101</v>
      </c>
      <c r="M7" s="5">
        <f t="shared" si="6"/>
        <v>0.47165200000000007</v>
      </c>
      <c r="N7" s="11">
        <f t="shared" si="7"/>
        <v>0</v>
      </c>
      <c r="O7" s="11">
        <f t="shared" si="8"/>
        <v>0.29805999999999994</v>
      </c>
      <c r="P7">
        <f t="shared" si="9"/>
        <v>0</v>
      </c>
      <c r="Q7" s="12">
        <f t="shared" si="10"/>
        <v>0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1</v>
      </c>
      <c r="U7">
        <f aca="true" t="shared" si="14" ref="U7:X20">AH$3</f>
        <v>1.734</v>
      </c>
      <c r="V7">
        <f t="shared" si="14"/>
        <v>2.066</v>
      </c>
      <c r="W7">
        <f t="shared" si="14"/>
        <v>-1.734</v>
      </c>
      <c r="X7">
        <f t="shared" si="14"/>
        <v>-2.066</v>
      </c>
      <c r="Z7" s="5">
        <f t="shared" si="0"/>
        <v>0.47165200000000007</v>
      </c>
      <c r="AA7">
        <f t="shared" si="1"/>
        <v>-0.2482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35.62</v>
      </c>
      <c r="H8">
        <v>-0.2482</v>
      </c>
      <c r="I8" s="5">
        <f t="shared" si="2"/>
        <v>0.143208</v>
      </c>
      <c r="J8" s="5">
        <f t="shared" si="3"/>
        <v>0.3276816000000001</v>
      </c>
      <c r="K8" s="5">
        <f t="shared" si="4"/>
        <v>-0.719852</v>
      </c>
      <c r="L8" s="5">
        <f t="shared" si="5"/>
        <v>-0.2482</v>
      </c>
      <c r="M8" s="5">
        <f t="shared" si="6"/>
        <v>0.3276816000000001</v>
      </c>
      <c r="N8" s="11">
        <f t="shared" si="7"/>
        <v>0</v>
      </c>
      <c r="O8" s="11">
        <f t="shared" si="8"/>
        <v>0.719852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1.734</v>
      </c>
      <c r="V8">
        <f t="shared" si="14"/>
        <v>2.066</v>
      </c>
      <c r="W8">
        <f t="shared" si="14"/>
        <v>-1.734</v>
      </c>
      <c r="X8">
        <f t="shared" si="14"/>
        <v>-2.066</v>
      </c>
      <c r="Z8" s="5">
        <f t="shared" si="0"/>
        <v>0.3276816000000001</v>
      </c>
      <c r="AA8">
        <f t="shared" si="1"/>
        <v>-0.8746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17.38</v>
      </c>
      <c r="H9">
        <v>-0.8746</v>
      </c>
      <c r="I9" s="5">
        <f t="shared" si="2"/>
        <v>-0.06035360000000001</v>
      </c>
      <c r="J9" s="5">
        <f t="shared" si="3"/>
        <v>0.08722528000000007</v>
      </c>
      <c r="K9" s="5">
        <f t="shared" si="4"/>
        <v>-1.2022816</v>
      </c>
      <c r="L9" s="5">
        <f t="shared" si="5"/>
        <v>-0.8746</v>
      </c>
      <c r="M9" s="5">
        <f t="shared" si="6"/>
        <v>0.08722528000000007</v>
      </c>
      <c r="N9" s="11">
        <f t="shared" si="7"/>
        <v>0</v>
      </c>
      <c r="O9" s="11">
        <f t="shared" si="8"/>
        <v>1.2022816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1.734</v>
      </c>
      <c r="V9">
        <f t="shared" si="14"/>
        <v>2.066</v>
      </c>
      <c r="W9">
        <f t="shared" si="14"/>
        <v>-1.734</v>
      </c>
      <c r="X9">
        <f t="shared" si="14"/>
        <v>-2.066</v>
      </c>
      <c r="Z9" s="5">
        <f t="shared" si="0"/>
        <v>0.08722528000000007</v>
      </c>
      <c r="AA9">
        <f t="shared" si="1"/>
        <v>1.073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26.08</v>
      </c>
      <c r="H10">
        <v>1.073</v>
      </c>
      <c r="I10" s="5">
        <f t="shared" si="2"/>
        <v>0.16631712</v>
      </c>
      <c r="J10" s="5">
        <f t="shared" si="3"/>
        <v>0.28438022400000007</v>
      </c>
      <c r="K10" s="5">
        <f t="shared" si="4"/>
        <v>0.9857747199999999</v>
      </c>
      <c r="L10" s="5">
        <f t="shared" si="5"/>
        <v>1.073</v>
      </c>
      <c r="M10" s="5">
        <f t="shared" si="6"/>
        <v>0.28438022400000007</v>
      </c>
      <c r="N10" s="11">
        <f t="shared" si="7"/>
        <v>0</v>
      </c>
      <c r="O10" s="11">
        <f t="shared" si="8"/>
        <v>0.9857747199999999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1.734</v>
      </c>
      <c r="V10">
        <f t="shared" si="14"/>
        <v>2.066</v>
      </c>
      <c r="W10">
        <f t="shared" si="14"/>
        <v>-1.734</v>
      </c>
      <c r="X10">
        <f t="shared" si="14"/>
        <v>-2.066</v>
      </c>
      <c r="Z10" s="5">
        <f t="shared" si="0"/>
        <v>0.28438022400000007</v>
      </c>
      <c r="AA10">
        <f t="shared" si="1"/>
        <v>-0.9099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21.46</v>
      </c>
      <c r="H11">
        <v>-0.9099</v>
      </c>
      <c r="I11" s="5">
        <f t="shared" si="2"/>
        <v>-0.048926304000000004</v>
      </c>
      <c r="J11" s="5">
        <f t="shared" si="3"/>
        <v>0.04552417920000004</v>
      </c>
      <c r="K11" s="5">
        <f t="shared" si="4"/>
        <v>-1.1942802240000001</v>
      </c>
      <c r="L11" s="5">
        <f t="shared" si="5"/>
        <v>-0.9099</v>
      </c>
      <c r="M11" s="5">
        <f t="shared" si="6"/>
        <v>0.04552417920000004</v>
      </c>
      <c r="N11" s="11">
        <f t="shared" si="7"/>
        <v>0</v>
      </c>
      <c r="O11" s="11">
        <f t="shared" si="8"/>
        <v>1.1942802240000001</v>
      </c>
      <c r="P11">
        <f t="shared" si="9"/>
        <v>0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0</v>
      </c>
      <c r="U11">
        <f t="shared" si="14"/>
        <v>1.734</v>
      </c>
      <c r="V11">
        <f t="shared" si="14"/>
        <v>2.066</v>
      </c>
      <c r="W11">
        <f t="shared" si="14"/>
        <v>-1.734</v>
      </c>
      <c r="X11">
        <f t="shared" si="14"/>
        <v>-2.066</v>
      </c>
      <c r="Z11" s="5">
        <f t="shared" si="0"/>
        <v>0.04552417920000004</v>
      </c>
      <c r="AA11">
        <f t="shared" si="1"/>
        <v>-0.6298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20.21</v>
      </c>
      <c r="H12">
        <v>-0.6298</v>
      </c>
      <c r="I12" s="5">
        <f t="shared" si="2"/>
        <v>-0.16510104320000002</v>
      </c>
      <c r="J12" s="5">
        <f t="shared" si="3"/>
        <v>-0.08954065663999998</v>
      </c>
      <c r="K12" s="5">
        <f t="shared" si="4"/>
        <v>-0.6753241792000001</v>
      </c>
      <c r="L12" s="5">
        <f t="shared" si="5"/>
        <v>-0.6298</v>
      </c>
      <c r="M12" s="5">
        <f t="shared" si="6"/>
        <v>-0.08954065663999998</v>
      </c>
      <c r="N12" s="11">
        <f t="shared" si="7"/>
        <v>0</v>
      </c>
      <c r="O12" s="11">
        <f t="shared" si="8"/>
        <v>0.6753241792000001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0</v>
      </c>
      <c r="U12">
        <f t="shared" si="14"/>
        <v>1.734</v>
      </c>
      <c r="V12">
        <f t="shared" si="14"/>
        <v>2.066</v>
      </c>
      <c r="W12">
        <f t="shared" si="14"/>
        <v>-1.734</v>
      </c>
      <c r="X12">
        <f t="shared" si="14"/>
        <v>-2.066</v>
      </c>
      <c r="Z12" s="5">
        <f t="shared" si="0"/>
        <v>-0.08954065663999998</v>
      </c>
      <c r="AA12">
        <f t="shared" si="1"/>
        <v>-0.9459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16.88</v>
      </c>
      <c r="H13">
        <v>-0.9459</v>
      </c>
      <c r="I13" s="5">
        <f t="shared" si="2"/>
        <v>-0.32126083456000004</v>
      </c>
      <c r="J13" s="5">
        <f t="shared" si="3"/>
        <v>-0.260812525312</v>
      </c>
      <c r="K13" s="5">
        <f t="shared" si="4"/>
        <v>-0.85635934336</v>
      </c>
      <c r="L13" s="5">
        <f t="shared" si="5"/>
        <v>-0.9459</v>
      </c>
      <c r="M13" s="5">
        <f t="shared" si="6"/>
        <v>-0.260812525312</v>
      </c>
      <c r="N13" s="11">
        <f t="shared" si="7"/>
        <v>0</v>
      </c>
      <c r="O13" s="11">
        <f t="shared" si="8"/>
        <v>0.85635934336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0</v>
      </c>
      <c r="U13">
        <f t="shared" si="14"/>
        <v>1.734</v>
      </c>
      <c r="V13">
        <f t="shared" si="14"/>
        <v>2.066</v>
      </c>
      <c r="W13">
        <f t="shared" si="14"/>
        <v>-1.734</v>
      </c>
      <c r="X13">
        <f t="shared" si="14"/>
        <v>-2.066</v>
      </c>
      <c r="Z13" s="5">
        <f t="shared" si="0"/>
        <v>-0.260812525312</v>
      </c>
      <c r="AA13">
        <f t="shared" si="1"/>
        <v>-0.8989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17.21</v>
      </c>
      <c r="H14">
        <v>-0.8989</v>
      </c>
      <c r="I14" s="5">
        <f t="shared" si="2"/>
        <v>-0.43678866764800006</v>
      </c>
      <c r="J14" s="5">
        <f t="shared" si="3"/>
        <v>-0.38843002024960005</v>
      </c>
      <c r="K14" s="5">
        <f t="shared" si="4"/>
        <v>-0.6380874746880001</v>
      </c>
      <c r="L14" s="5">
        <f t="shared" si="5"/>
        <v>-0.8989</v>
      </c>
      <c r="M14" s="5">
        <f t="shared" si="6"/>
        <v>-0.38843002024960005</v>
      </c>
      <c r="N14" s="11">
        <f t="shared" si="7"/>
        <v>0</v>
      </c>
      <c r="O14" s="11">
        <f t="shared" si="8"/>
        <v>0.6380874746880001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0</v>
      </c>
      <c r="U14">
        <f t="shared" si="14"/>
        <v>1.734</v>
      </c>
      <c r="V14">
        <f t="shared" si="14"/>
        <v>2.066</v>
      </c>
      <c r="W14">
        <f t="shared" si="14"/>
        <v>-1.734</v>
      </c>
      <c r="X14">
        <f t="shared" si="14"/>
        <v>-2.066</v>
      </c>
      <c r="Z14" s="5">
        <f t="shared" si="0"/>
        <v>-0.38843002024960005</v>
      </c>
      <c r="AA14">
        <f t="shared" si="1"/>
        <v>0.0013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25</v>
      </c>
      <c r="H15">
        <v>0.0013</v>
      </c>
      <c r="I15" s="5">
        <f t="shared" si="2"/>
        <v>-0.3491709341184001</v>
      </c>
      <c r="J15" s="5">
        <f t="shared" si="3"/>
        <v>-0.3104840161996801</v>
      </c>
      <c r="K15" s="5">
        <f t="shared" si="4"/>
        <v>0.3897300202496001</v>
      </c>
      <c r="L15" s="5">
        <f t="shared" si="5"/>
        <v>0.0013</v>
      </c>
      <c r="M15" s="5">
        <f t="shared" si="6"/>
        <v>-0.3104840161996801</v>
      </c>
      <c r="N15" s="11">
        <f t="shared" si="7"/>
        <v>0</v>
      </c>
      <c r="O15" s="11">
        <f t="shared" si="8"/>
        <v>0.3897300202496001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1</v>
      </c>
      <c r="U15">
        <f t="shared" si="14"/>
        <v>1.734</v>
      </c>
      <c r="V15">
        <f t="shared" si="14"/>
        <v>2.066</v>
      </c>
      <c r="W15">
        <f t="shared" si="14"/>
        <v>-1.734</v>
      </c>
      <c r="X15">
        <f t="shared" si="14"/>
        <v>-2.066</v>
      </c>
      <c r="Z15" s="5">
        <f t="shared" si="0"/>
        <v>-0.3104840161996801</v>
      </c>
      <c r="AA15">
        <f t="shared" si="1"/>
        <v>-0.4493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21.58</v>
      </c>
      <c r="H16">
        <v>-0.4493</v>
      </c>
      <c r="I16" s="5">
        <f t="shared" si="2"/>
        <v>-0.3691967472947201</v>
      </c>
      <c r="J16" s="5">
        <f t="shared" si="3"/>
        <v>-0.3382472129597441</v>
      </c>
      <c r="K16" s="5">
        <f t="shared" si="4"/>
        <v>-0.1388159838003199</v>
      </c>
      <c r="L16" s="5">
        <f t="shared" si="5"/>
        <v>-0.4493</v>
      </c>
      <c r="M16" s="5">
        <f t="shared" si="6"/>
        <v>-0.3382472129597441</v>
      </c>
      <c r="N16" s="11">
        <f t="shared" si="7"/>
        <v>0</v>
      </c>
      <c r="O16" s="11">
        <f t="shared" si="8"/>
        <v>0.1388159838003199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1</v>
      </c>
      <c r="U16">
        <f t="shared" si="14"/>
        <v>1.734</v>
      </c>
      <c r="V16">
        <f t="shared" si="14"/>
        <v>2.066</v>
      </c>
      <c r="W16">
        <f t="shared" si="14"/>
        <v>-1.734</v>
      </c>
      <c r="X16">
        <f t="shared" si="14"/>
        <v>-2.066</v>
      </c>
      <c r="Z16" s="5">
        <f t="shared" si="0"/>
        <v>-0.3382472129597441</v>
      </c>
      <c r="AA16">
        <f t="shared" si="1"/>
        <v>-1.448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14</v>
      </c>
      <c r="H17">
        <v>-1.448</v>
      </c>
      <c r="I17" s="5">
        <f t="shared" si="2"/>
        <v>-0.584957397835776</v>
      </c>
      <c r="J17" s="5">
        <f t="shared" si="3"/>
        <v>-0.5601977703677953</v>
      </c>
      <c r="K17" s="5">
        <f t="shared" si="4"/>
        <v>-1.109752787040256</v>
      </c>
      <c r="L17" s="5">
        <f t="shared" si="5"/>
        <v>-1.448</v>
      </c>
      <c r="M17" s="5">
        <f t="shared" si="6"/>
        <v>-0.5601977703677953</v>
      </c>
      <c r="N17" s="11">
        <f t="shared" si="7"/>
        <v>0</v>
      </c>
      <c r="O17" s="11">
        <f t="shared" si="8"/>
        <v>1.109752787040256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0</v>
      </c>
      <c r="U17">
        <f t="shared" si="14"/>
        <v>1.734</v>
      </c>
      <c r="V17">
        <f t="shared" si="14"/>
        <v>2.066</v>
      </c>
      <c r="W17">
        <f t="shared" si="14"/>
        <v>-1.734</v>
      </c>
      <c r="X17">
        <f t="shared" si="14"/>
        <v>-2.066</v>
      </c>
      <c r="Z17" s="5">
        <f t="shared" si="0"/>
        <v>-0.5601977703677953</v>
      </c>
      <c r="AA17">
        <f t="shared" si="1"/>
        <v>-0.0418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21.54</v>
      </c>
      <c r="H18">
        <v>-0.0418</v>
      </c>
      <c r="I18" s="5">
        <f t="shared" si="2"/>
        <v>-0.47632591826862086</v>
      </c>
      <c r="J18" s="5">
        <f t="shared" si="3"/>
        <v>-0.4565182162942362</v>
      </c>
      <c r="K18" s="5">
        <f t="shared" si="4"/>
        <v>0.5183977703677953</v>
      </c>
      <c r="L18" s="5">
        <f t="shared" si="5"/>
        <v>-0.0418</v>
      </c>
      <c r="M18" s="5">
        <f t="shared" si="6"/>
        <v>-0.4565182162942362</v>
      </c>
      <c r="N18" s="11">
        <f t="shared" si="7"/>
        <v>0</v>
      </c>
      <c r="O18" s="11">
        <f t="shared" si="8"/>
        <v>0.5183977703677953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1.734</v>
      </c>
      <c r="V18">
        <f t="shared" si="14"/>
        <v>2.066</v>
      </c>
      <c r="W18">
        <f t="shared" si="14"/>
        <v>-1.734</v>
      </c>
      <c r="X18">
        <f t="shared" si="14"/>
        <v>-2.066</v>
      </c>
      <c r="Z18" s="5">
        <f t="shared" si="0"/>
        <v>-0.4565182162942362</v>
      </c>
      <c r="AA18">
        <f t="shared" si="1"/>
        <v>0.1749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23.25</v>
      </c>
      <c r="H19">
        <v>0.1749</v>
      </c>
      <c r="I19" s="5">
        <f t="shared" si="2"/>
        <v>-0.3460807346148967</v>
      </c>
      <c r="J19" s="5">
        <f t="shared" si="3"/>
        <v>-0.330234573035389</v>
      </c>
      <c r="K19" s="5">
        <f t="shared" si="4"/>
        <v>0.6314182162942362</v>
      </c>
      <c r="L19" s="5">
        <f t="shared" si="5"/>
        <v>0.1749</v>
      </c>
      <c r="M19" s="5">
        <f t="shared" si="6"/>
        <v>-0.330234573035389</v>
      </c>
      <c r="N19" s="11">
        <f t="shared" si="7"/>
        <v>0</v>
      </c>
      <c r="O19" s="11">
        <f t="shared" si="8"/>
        <v>0.6314182162942362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1.734</v>
      </c>
      <c r="V19">
        <f t="shared" si="14"/>
        <v>2.066</v>
      </c>
      <c r="W19">
        <f t="shared" si="14"/>
        <v>-1.734</v>
      </c>
      <c r="X19">
        <f t="shared" si="14"/>
        <v>-2.066</v>
      </c>
      <c r="Z19" s="5">
        <f t="shared" si="0"/>
        <v>-0.330234573035389</v>
      </c>
      <c r="AA19">
        <f t="shared" si="1"/>
        <v>-0.4005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18.71</v>
      </c>
      <c r="H20">
        <v>-0.4005</v>
      </c>
      <c r="I20" s="5">
        <f t="shared" si="2"/>
        <v>-0.35696458769191736</v>
      </c>
      <c r="J20" s="5">
        <f t="shared" si="3"/>
        <v>-0.3442876584283112</v>
      </c>
      <c r="K20" s="5">
        <f t="shared" si="4"/>
        <v>-0.07026542696461102</v>
      </c>
      <c r="L20" s="5">
        <f t="shared" si="5"/>
        <v>-0.4005</v>
      </c>
      <c r="M20" s="5">
        <f t="shared" si="6"/>
        <v>-0.3442876584283112</v>
      </c>
      <c r="N20" s="11">
        <f t="shared" si="7"/>
        <v>0</v>
      </c>
      <c r="O20" s="11">
        <f t="shared" si="8"/>
        <v>0.07026542696461102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1</v>
      </c>
      <c r="U20">
        <f t="shared" si="14"/>
        <v>1.734</v>
      </c>
      <c r="V20">
        <f t="shared" si="14"/>
        <v>2.066</v>
      </c>
      <c r="W20">
        <f t="shared" si="14"/>
        <v>-1.734</v>
      </c>
      <c r="X20">
        <f t="shared" si="14"/>
        <v>-2.066</v>
      </c>
      <c r="Z20" s="5">
        <f t="shared" si="0"/>
        <v>-0.3442876584283112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8:28" ht="12.75">
      <c r="H22" s="18"/>
      <c r="I22" s="3"/>
      <c r="J22" s="4">
        <f>AVERAGE(H23:H25)</f>
        <v>1.1297333333333333</v>
      </c>
      <c r="K22" s="3"/>
      <c r="L22" s="19"/>
      <c r="M22" s="4">
        <f>AVERAGE(L23:L25)</f>
        <v>1.1297333333333333</v>
      </c>
      <c r="N22" s="9"/>
      <c r="O22" s="9"/>
      <c r="Z22" s="4">
        <f>M22</f>
        <v>1.1297333333333333</v>
      </c>
      <c r="AB22">
        <f>H23</f>
        <v>0.5238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29.5</v>
      </c>
      <c r="H23">
        <v>0.5238</v>
      </c>
      <c r="I23" s="5">
        <f>AB$2*H23+(1-AB$2)*I22</f>
        <v>0.10476000000000002</v>
      </c>
      <c r="J23" s="5">
        <f>IF(L22&lt;&gt;H22,M23,AB$3*H23+(1-AB$3)*J22)</f>
        <v>1.0085466666666667</v>
      </c>
      <c r="K23" s="5">
        <f>H23-J22</f>
        <v>-0.6059333333333332</v>
      </c>
      <c r="L23" s="5">
        <f>IF(ISBLANK(H24)=TRUE,H23,IF(AND(ABS(H23-H24)&gt;AF$2,ABS(K23)&gt;AF$2),IF(H23&lt;0,J22-AF$2,J22+AF$2),H23))</f>
        <v>0.5238</v>
      </c>
      <c r="M23" s="5">
        <f>AB$3*L23+(1-AB$3)*M22</f>
        <v>1.0085466666666667</v>
      </c>
      <c r="N23" s="11">
        <f>IF(L23&lt;&gt;H23,1,0)</f>
        <v>0</v>
      </c>
      <c r="O23" s="11">
        <f>ABS(K23)</f>
        <v>0.6059333333333332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0</v>
      </c>
      <c r="U23">
        <f aca="true" t="shared" si="15" ref="U23:X26">AH$3</f>
        <v>1.734</v>
      </c>
      <c r="V23">
        <f t="shared" si="15"/>
        <v>2.066</v>
      </c>
      <c r="W23">
        <f t="shared" si="15"/>
        <v>-1.734</v>
      </c>
      <c r="X23">
        <f t="shared" si="15"/>
        <v>-2.066</v>
      </c>
      <c r="Z23" s="5">
        <f>M23</f>
        <v>1.0085466666666667</v>
      </c>
      <c r="AB23">
        <f>H24</f>
        <v>1.7236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35.62</v>
      </c>
      <c r="H24">
        <v>1.7236</v>
      </c>
      <c r="I24" s="5">
        <f>AB$2*H24+(1-AB$2)*I23</f>
        <v>0.428528</v>
      </c>
      <c r="J24" s="5">
        <f>IF(L23&lt;&gt;H23,M24,AB$3*H24+(1-AB$3)*J23)</f>
        <v>1.1515573333333333</v>
      </c>
      <c r="K24" s="5">
        <f>H24-J23</f>
        <v>0.7150533333333333</v>
      </c>
      <c r="L24" s="5">
        <f>IF(ISBLANK(H25)=TRUE,H24,IF(AND(ABS(H24-H25)&gt;AF$2,ABS(K24)&gt;AF$2),IF(H24&lt;0,J23-AF$2,J23+AF$2),H24))</f>
        <v>1.7236</v>
      </c>
      <c r="M24" s="5">
        <f>AB$3*L24+(1-AB$3)*M23</f>
        <v>1.1515573333333333</v>
      </c>
      <c r="N24" s="11">
        <f>IF(L24&lt;&gt;H24,1,0)</f>
        <v>0</v>
      </c>
      <c r="O24" s="11">
        <f>ABS(K24)</f>
        <v>0.7150533333333333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0</v>
      </c>
      <c r="U24">
        <f t="shared" si="15"/>
        <v>1.734</v>
      </c>
      <c r="V24">
        <f t="shared" si="15"/>
        <v>2.066</v>
      </c>
      <c r="W24">
        <f t="shared" si="15"/>
        <v>-1.734</v>
      </c>
      <c r="X24">
        <f t="shared" si="15"/>
        <v>-2.066</v>
      </c>
      <c r="Z24" s="5">
        <f>M24</f>
        <v>1.1515573333333333</v>
      </c>
      <c r="AB24">
        <f>H25</f>
        <v>1.1418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29.54</v>
      </c>
      <c r="H25">
        <v>1.1418</v>
      </c>
      <c r="I25" s="5">
        <f>AB$2*H25+(1-AB$2)*I24</f>
        <v>0.5711824000000001</v>
      </c>
      <c r="J25" s="5">
        <f>IF(L24&lt;&gt;H24,M25,AB$3*H25+(1-AB$3)*J24)</f>
        <v>1.1496058666666666</v>
      </c>
      <c r="K25" s="5">
        <f>H25-J24</f>
        <v>-0.009757333333333396</v>
      </c>
      <c r="L25" s="5">
        <f>IF(ISBLANK(H26)=TRUE,H25,IF(AND(ABS(H25-H26)&gt;AF$2,ABS(K25)&gt;AF$2),IF(H25&lt;0,J24-AF$2,J24+AF$2),H25))</f>
        <v>1.1418</v>
      </c>
      <c r="M25" s="5">
        <f>AB$3*L25+(1-AB$3)*M24</f>
        <v>1.1496058666666666</v>
      </c>
      <c r="N25" s="11">
        <f>IF(L25&lt;&gt;H25,1,0)</f>
        <v>0</v>
      </c>
      <c r="O25" s="11">
        <f>ABS(K25)</f>
        <v>0.009757333333333396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0</v>
      </c>
      <c r="U25">
        <f t="shared" si="15"/>
        <v>1.734</v>
      </c>
      <c r="V25">
        <f t="shared" si="15"/>
        <v>2.066</v>
      </c>
      <c r="W25">
        <f t="shared" si="15"/>
        <v>-1.734</v>
      </c>
      <c r="X25">
        <f t="shared" si="15"/>
        <v>-2.066</v>
      </c>
      <c r="Z25" s="5">
        <f>M25</f>
        <v>1.1496058666666666</v>
      </c>
      <c r="AB25">
        <f>H26</f>
        <v>1.7141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38</v>
      </c>
      <c r="H26">
        <v>1.7141</v>
      </c>
      <c r="I26" s="5">
        <f>AB$2*H26+(1-AB$2)*I25</f>
        <v>0.7997659200000001</v>
      </c>
      <c r="J26" s="5">
        <f>IF(L25&lt;&gt;H25,M26,AB$3*H26+(1-AB$3)*J25)</f>
        <v>1.2625046933333333</v>
      </c>
      <c r="K26" s="5">
        <f>H26-J25</f>
        <v>0.5644941333333333</v>
      </c>
      <c r="L26" s="5">
        <f>IF(ISBLANK(H27)=TRUE,H26,IF(AND(ABS(H26-H27)&gt;AF$2,ABS(K26)&gt;AF$2),IF(H26&lt;0,J25-AF$2,J25+AF$2),H26))</f>
        <v>1.7141</v>
      </c>
      <c r="M26" s="5">
        <f>AB$3*L26+(1-AB$3)*M25</f>
        <v>1.2625046933333333</v>
      </c>
      <c r="N26" s="11">
        <f>IF(L26&lt;&gt;H26,1,0)</f>
        <v>0</v>
      </c>
      <c r="O26" s="11">
        <f>ABS(K26)</f>
        <v>0.5644941333333333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0</v>
      </c>
      <c r="U26">
        <f t="shared" si="15"/>
        <v>1.734</v>
      </c>
      <c r="V26">
        <f t="shared" si="15"/>
        <v>2.066</v>
      </c>
      <c r="W26">
        <f t="shared" si="15"/>
        <v>-1.734</v>
      </c>
      <c r="X26">
        <f t="shared" si="15"/>
        <v>-2.066</v>
      </c>
      <c r="Z26" s="5">
        <f>M26</f>
        <v>1.2625046933333333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8:29" ht="12.75">
      <c r="H28" s="18"/>
      <c r="I28" s="3"/>
      <c r="J28" s="4">
        <f>AVERAGE(H29:H31)</f>
        <v>-0.5239</v>
      </c>
      <c r="K28" s="3"/>
      <c r="L28" s="19"/>
      <c r="M28" s="4">
        <f>AVERAGE(L29:L31)</f>
        <v>-0.5239</v>
      </c>
      <c r="N28" s="9"/>
      <c r="O28" s="9"/>
      <c r="Z28" s="4">
        <f>M28</f>
        <v>-0.5239</v>
      </c>
      <c r="AC28">
        <f>H29</f>
        <v>-1.1667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28.08</v>
      </c>
      <c r="H29">
        <v>-1.1667</v>
      </c>
      <c r="I29" s="5">
        <f>AB$2*H29+(1-AB$2)*I28</f>
        <v>-0.23334000000000002</v>
      </c>
      <c r="J29" s="5">
        <f>IF(L28&lt;&gt;H28,M29,AB$3*H29+(1-AB$3)*J28)</f>
        <v>-0.65246</v>
      </c>
      <c r="K29" s="5">
        <f>H29-J28</f>
        <v>-0.6428</v>
      </c>
      <c r="L29" s="5">
        <f>IF(ISBLANK(H30)=TRUE,H29,IF(AND(ABS(H29-H30)&gt;AF$2,ABS(K29)&gt;AF$2),IF(H29&lt;0,J28-AF$2,J28+AF$2),H29))</f>
        <v>-1.1667</v>
      </c>
      <c r="M29" s="5">
        <f>AB$3*L29+(1-AB$3)*M28</f>
        <v>-0.65246</v>
      </c>
      <c r="N29" s="11">
        <f>IF(L29&lt;&gt;H29,1,0)</f>
        <v>0</v>
      </c>
      <c r="O29" s="11">
        <f>ABS(K29)</f>
        <v>0.6428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0</v>
      </c>
      <c r="U29">
        <f aca="true" t="shared" si="16" ref="U29:X32">AH$3</f>
        <v>1.734</v>
      </c>
      <c r="V29">
        <f t="shared" si="16"/>
        <v>2.066</v>
      </c>
      <c r="W29">
        <f t="shared" si="16"/>
        <v>-1.734</v>
      </c>
      <c r="X29">
        <f t="shared" si="16"/>
        <v>-2.066</v>
      </c>
      <c r="Z29" s="5">
        <f>M29</f>
        <v>-0.65246</v>
      </c>
      <c r="AC29">
        <f>H30</f>
        <v>0.3149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27.38</v>
      </c>
      <c r="H30">
        <v>0.3149</v>
      </c>
      <c r="I30" s="5">
        <f>AB$2*H30+(1-AB$2)*I29</f>
        <v>-0.12369200000000002</v>
      </c>
      <c r="J30" s="5">
        <f>IF(L29&lt;&gt;H29,M30,AB$3*H30+(1-AB$3)*J29)</f>
        <v>-0.45898800000000006</v>
      </c>
      <c r="K30" s="5">
        <f>H30-J29</f>
        <v>0.96736</v>
      </c>
      <c r="L30" s="5">
        <f>IF(ISBLANK(H31)=TRUE,H30,IF(AND(ABS(H30-H31)&gt;AF$2,ABS(K30)&gt;AF$2),IF(H30&lt;0,J29-AF$2,J29+AF$2),H30))</f>
        <v>0.3149</v>
      </c>
      <c r="M30" s="5">
        <f>AB$3*L30+(1-AB$3)*M29</f>
        <v>-0.45898800000000006</v>
      </c>
      <c r="N30" s="11">
        <f>IF(L30&lt;&gt;H30,1,0)</f>
        <v>0</v>
      </c>
      <c r="O30" s="11">
        <f>ABS(K30)</f>
        <v>0.96736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0</v>
      </c>
      <c r="U30">
        <f t="shared" si="16"/>
        <v>1.734</v>
      </c>
      <c r="V30">
        <f t="shared" si="16"/>
        <v>2.066</v>
      </c>
      <c r="W30">
        <f t="shared" si="16"/>
        <v>-1.734</v>
      </c>
      <c r="X30">
        <f t="shared" si="16"/>
        <v>-2.066</v>
      </c>
      <c r="Z30" s="5">
        <f>M30</f>
        <v>-0.45898800000000006</v>
      </c>
      <c r="AC30">
        <f>H31</f>
        <v>-0.7199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19.17</v>
      </c>
      <c r="H31">
        <v>-0.7199</v>
      </c>
      <c r="I31" s="5">
        <f>AB$2*H31+(1-AB$2)*I30</f>
        <v>-0.24293360000000003</v>
      </c>
      <c r="J31" s="5">
        <f>IF(L30&lt;&gt;H30,M31,AB$3*H31+(1-AB$3)*J30)</f>
        <v>-0.5111704000000001</v>
      </c>
      <c r="K31" s="5">
        <f>H31-J30</f>
        <v>-0.2609119999999999</v>
      </c>
      <c r="L31" s="5">
        <f>IF(ISBLANK(H32)=TRUE,H31,IF(AND(ABS(H31-H32)&gt;AF$2,ABS(K31)&gt;AF$2),IF(H31&lt;0,J30-AF$2,J30+AF$2),H31))</f>
        <v>-0.7199</v>
      </c>
      <c r="M31" s="5">
        <f>AB$3*L31+(1-AB$3)*M30</f>
        <v>-0.5111704000000001</v>
      </c>
      <c r="N31" s="11">
        <f>IF(L31&lt;&gt;H31,1,0)</f>
        <v>0</v>
      </c>
      <c r="O31" s="11">
        <f>ABS(K31)</f>
        <v>0.2609119999999999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0</v>
      </c>
      <c r="U31">
        <f t="shared" si="16"/>
        <v>1.734</v>
      </c>
      <c r="V31">
        <f t="shared" si="16"/>
        <v>2.066</v>
      </c>
      <c r="W31">
        <f t="shared" si="16"/>
        <v>-1.734</v>
      </c>
      <c r="X31">
        <f t="shared" si="16"/>
        <v>-2.066</v>
      </c>
      <c r="Z31" s="5">
        <f>M31</f>
        <v>-0.5111704000000001</v>
      </c>
      <c r="AC31">
        <f>H32</f>
        <v>-0.108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24.17</v>
      </c>
      <c r="H32">
        <v>-0.108</v>
      </c>
      <c r="I32" s="5">
        <f>AB$2*H32+(1-AB$2)*I31</f>
        <v>-0.21594688000000004</v>
      </c>
      <c r="J32" s="5">
        <f>IF(L31&lt;&gt;H31,M32,AB$3*H32+(1-AB$3)*J31)</f>
        <v>-0.43053632000000014</v>
      </c>
      <c r="K32" s="5">
        <f>H32-J31</f>
        <v>0.40317040000000015</v>
      </c>
      <c r="L32" s="5">
        <f>IF(ISBLANK(H33)=TRUE,H32,IF(AND(ABS(H32-H33)&gt;AF$2,ABS(K32)&gt;AF$2),IF(H32&lt;0,J31-AF$2,J31+AF$2),H32))</f>
        <v>-0.108</v>
      </c>
      <c r="M32" s="5">
        <f>AB$3*L32+(1-AB$3)*M31</f>
        <v>-0.43053632000000014</v>
      </c>
      <c r="N32" s="11">
        <f>IF(L32&lt;&gt;H32,1,0)</f>
        <v>0</v>
      </c>
      <c r="O32" s="11">
        <f>ABS(K32)</f>
        <v>0.40317040000000015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1</v>
      </c>
      <c r="U32">
        <f t="shared" si="16"/>
        <v>1.734</v>
      </c>
      <c r="V32">
        <f t="shared" si="16"/>
        <v>2.066</v>
      </c>
      <c r="W32">
        <f t="shared" si="16"/>
        <v>-1.734</v>
      </c>
      <c r="X32">
        <f t="shared" si="16"/>
        <v>-2.066</v>
      </c>
      <c r="Z32" s="5">
        <f>M32</f>
        <v>-0.43053632000000014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8:30" ht="12.75">
      <c r="H34" s="18"/>
      <c r="I34" s="3"/>
      <c r="J34" s="4">
        <f>AVERAGE(H35:H37)</f>
        <v>0.3201333333333333</v>
      </c>
      <c r="K34" s="3"/>
      <c r="L34" s="19"/>
      <c r="M34" s="4">
        <f>AVERAGE(L35:L37)</f>
        <v>0.3201333333333333</v>
      </c>
      <c r="N34" s="9"/>
      <c r="O34" s="9"/>
      <c r="Z34" s="4">
        <f aca="true" t="shared" si="17" ref="Z34:Z40">M34</f>
        <v>0.3201333333333333</v>
      </c>
      <c r="AD34">
        <f aca="true" t="shared" si="18" ref="AD34:AD39">H35</f>
        <v>0.7279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28.63</v>
      </c>
      <c r="H35">
        <v>0.7279</v>
      </c>
      <c r="I35" s="5">
        <f aca="true" t="shared" si="19" ref="I35:I40">AB$2*H35+(1-AB$2)*I34</f>
        <v>0.14558000000000001</v>
      </c>
      <c r="J35" s="5">
        <f aca="true" t="shared" si="20" ref="J35:J40">IF(L34&lt;&gt;H34,M35,AB$3*H35+(1-AB$3)*J34)</f>
        <v>0.40168666666666664</v>
      </c>
      <c r="K35" s="5">
        <f aca="true" t="shared" si="21" ref="K35:K40">H35-J34</f>
        <v>0.40776666666666667</v>
      </c>
      <c r="L35" s="5">
        <f aca="true" t="shared" si="22" ref="L35:L40">IF(ISBLANK(H36)=TRUE,H35,IF(AND(ABS(H35-H36)&gt;AF$2,ABS(K35)&gt;AF$2),IF(H35&lt;0,J34-AF$2,J34+AF$2),H35))</f>
        <v>0.7279</v>
      </c>
      <c r="M35" s="5">
        <f aca="true" t="shared" si="23" ref="M35:M40">AB$3*L35+(1-AB$3)*M34</f>
        <v>0.40168666666666664</v>
      </c>
      <c r="N35" s="11">
        <f aca="true" t="shared" si="24" ref="N35:N40">IF(L35&lt;&gt;H35,1,0)</f>
        <v>0</v>
      </c>
      <c r="O35" s="11">
        <f aca="true" t="shared" si="25" ref="O35:O40">ABS(K35)</f>
        <v>0.40776666666666667</v>
      </c>
      <c r="P35">
        <f aca="true" t="shared" si="26" ref="P35:P40">IF(ABS(K35)&gt;AF$2,1,0)</f>
        <v>0</v>
      </c>
      <c r="Q35" s="12">
        <f aca="true" t="shared" si="27" ref="Q35:Q40">IF(ABS(H35)&gt;AB$1,1,0)</f>
        <v>0</v>
      </c>
      <c r="R35" s="12">
        <f aca="true" t="shared" si="28" ref="R35:R40">IF(OR(M35&gt;AL$3,M35&lt;AM$3),1,0)</f>
        <v>0</v>
      </c>
      <c r="S35">
        <f aca="true" t="shared" si="29" ref="S35:S40">IF(AND(O35&gt;AF$1,O35&lt;AF$2),1,0)</f>
        <v>0</v>
      </c>
      <c r="T35">
        <f aca="true" t="shared" si="30" ref="T35:T40">IF(AND(ABS(J35)&lt;=0.5,O35&lt;=0.5),1,0)</f>
        <v>1</v>
      </c>
      <c r="U35">
        <f aca="true" t="shared" si="31" ref="U35:X40">AH$3</f>
        <v>1.734</v>
      </c>
      <c r="V35">
        <f t="shared" si="31"/>
        <v>2.066</v>
      </c>
      <c r="W35">
        <f t="shared" si="31"/>
        <v>-1.734</v>
      </c>
      <c r="X35">
        <f t="shared" si="31"/>
        <v>-2.066</v>
      </c>
      <c r="Z35" s="5">
        <f t="shared" si="17"/>
        <v>0.40168666666666664</v>
      </c>
      <c r="AD35">
        <f t="shared" si="18"/>
        <v>-0.1588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23.21</v>
      </c>
      <c r="H36">
        <v>-0.1588</v>
      </c>
      <c r="I36" s="5">
        <f t="shared" si="19"/>
        <v>0.084704</v>
      </c>
      <c r="J36" s="5">
        <f t="shared" si="20"/>
        <v>0.2895893333333333</v>
      </c>
      <c r="K36" s="5">
        <f t="shared" si="21"/>
        <v>-0.5604866666666666</v>
      </c>
      <c r="L36" s="5">
        <f t="shared" si="22"/>
        <v>-0.1588</v>
      </c>
      <c r="M36" s="5">
        <f t="shared" si="23"/>
        <v>0.2895893333333333</v>
      </c>
      <c r="N36" s="11">
        <f t="shared" si="24"/>
        <v>0</v>
      </c>
      <c r="O36" s="11">
        <f t="shared" si="25"/>
        <v>0.5604866666666666</v>
      </c>
      <c r="P36">
        <f t="shared" si="26"/>
        <v>0</v>
      </c>
      <c r="Q36" s="12">
        <f t="shared" si="27"/>
        <v>0</v>
      </c>
      <c r="R36" s="12">
        <f t="shared" si="28"/>
        <v>0</v>
      </c>
      <c r="S36">
        <f t="shared" si="29"/>
        <v>0</v>
      </c>
      <c r="T36">
        <f t="shared" si="30"/>
        <v>0</v>
      </c>
      <c r="U36">
        <f t="shared" si="31"/>
        <v>1.734</v>
      </c>
      <c r="V36">
        <f t="shared" si="31"/>
        <v>2.066</v>
      </c>
      <c r="W36">
        <f t="shared" si="31"/>
        <v>-1.734</v>
      </c>
      <c r="X36">
        <f t="shared" si="31"/>
        <v>-2.066</v>
      </c>
      <c r="Z36" s="5">
        <f t="shared" si="17"/>
        <v>0.2895893333333333</v>
      </c>
      <c r="AD36">
        <f t="shared" si="18"/>
        <v>0.3913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27.96</v>
      </c>
      <c r="H37">
        <v>0.3913</v>
      </c>
      <c r="I37" s="5">
        <f t="shared" si="19"/>
        <v>0.14602320000000002</v>
      </c>
      <c r="J37" s="5">
        <f t="shared" si="20"/>
        <v>0.30993146666666666</v>
      </c>
      <c r="K37" s="5">
        <f t="shared" si="21"/>
        <v>0.10171066666666667</v>
      </c>
      <c r="L37" s="5">
        <f t="shared" si="22"/>
        <v>0.3913</v>
      </c>
      <c r="M37" s="5">
        <f t="shared" si="23"/>
        <v>0.30993146666666666</v>
      </c>
      <c r="N37" s="11">
        <f t="shared" si="24"/>
        <v>0</v>
      </c>
      <c r="O37" s="11">
        <f t="shared" si="25"/>
        <v>0.10171066666666667</v>
      </c>
      <c r="P37">
        <f t="shared" si="26"/>
        <v>0</v>
      </c>
      <c r="Q37" s="12">
        <f t="shared" si="27"/>
        <v>0</v>
      </c>
      <c r="R37" s="12">
        <f t="shared" si="28"/>
        <v>0</v>
      </c>
      <c r="S37">
        <f t="shared" si="29"/>
        <v>0</v>
      </c>
      <c r="T37">
        <f t="shared" si="30"/>
        <v>1</v>
      </c>
      <c r="U37">
        <f t="shared" si="31"/>
        <v>1.734</v>
      </c>
      <c r="V37">
        <f t="shared" si="31"/>
        <v>2.066</v>
      </c>
      <c r="W37">
        <f t="shared" si="31"/>
        <v>-1.734</v>
      </c>
      <c r="X37">
        <f t="shared" si="31"/>
        <v>-2.066</v>
      </c>
      <c r="Z37" s="5">
        <f t="shared" si="17"/>
        <v>0.30993146666666666</v>
      </c>
      <c r="AD37">
        <f t="shared" si="18"/>
        <v>0.7143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27.13</v>
      </c>
      <c r="H38">
        <v>0.7143</v>
      </c>
      <c r="I38" s="5">
        <f t="shared" si="19"/>
        <v>0.25967856</v>
      </c>
      <c r="J38" s="5">
        <f t="shared" si="20"/>
        <v>0.3908051733333333</v>
      </c>
      <c r="K38" s="5">
        <f t="shared" si="21"/>
        <v>0.4043685333333334</v>
      </c>
      <c r="L38" s="5">
        <f t="shared" si="22"/>
        <v>0.7143</v>
      </c>
      <c r="M38" s="5">
        <f t="shared" si="23"/>
        <v>0.3908051733333333</v>
      </c>
      <c r="N38" s="11">
        <f t="shared" si="24"/>
        <v>0</v>
      </c>
      <c r="O38" s="11">
        <f t="shared" si="25"/>
        <v>0.4043685333333334</v>
      </c>
      <c r="P38">
        <f t="shared" si="26"/>
        <v>0</v>
      </c>
      <c r="Q38" s="12">
        <f t="shared" si="27"/>
        <v>0</v>
      </c>
      <c r="R38" s="12">
        <f t="shared" si="28"/>
        <v>0</v>
      </c>
      <c r="S38">
        <f t="shared" si="29"/>
        <v>0</v>
      </c>
      <c r="T38">
        <f t="shared" si="30"/>
        <v>1</v>
      </c>
      <c r="U38">
        <f t="shared" si="31"/>
        <v>1.734</v>
      </c>
      <c r="V38">
        <f t="shared" si="31"/>
        <v>2.066</v>
      </c>
      <c r="W38">
        <f t="shared" si="31"/>
        <v>-1.734</v>
      </c>
      <c r="X38">
        <f t="shared" si="31"/>
        <v>-2.066</v>
      </c>
      <c r="Z38" s="5">
        <f t="shared" si="17"/>
        <v>0.3908051733333333</v>
      </c>
      <c r="AD38">
        <f t="shared" si="18"/>
        <v>-0.0922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24.29</v>
      </c>
      <c r="H39">
        <v>-0.0922</v>
      </c>
      <c r="I39" s="5">
        <f t="shared" si="19"/>
        <v>0.189302848</v>
      </c>
      <c r="J39" s="5">
        <f t="shared" si="20"/>
        <v>0.29420413866666667</v>
      </c>
      <c r="K39" s="5">
        <f t="shared" si="21"/>
        <v>-0.4830051733333333</v>
      </c>
      <c r="L39" s="5">
        <f t="shared" si="22"/>
        <v>-0.0922</v>
      </c>
      <c r="M39" s="5">
        <f t="shared" si="23"/>
        <v>0.29420413866666667</v>
      </c>
      <c r="N39" s="11">
        <f t="shared" si="24"/>
        <v>0</v>
      </c>
      <c r="O39" s="11">
        <f t="shared" si="25"/>
        <v>0.4830051733333333</v>
      </c>
      <c r="P39">
        <f t="shared" si="26"/>
        <v>0</v>
      </c>
      <c r="Q39" s="12">
        <f t="shared" si="27"/>
        <v>0</v>
      </c>
      <c r="R39" s="12">
        <f t="shared" si="28"/>
        <v>0</v>
      </c>
      <c r="S39">
        <f t="shared" si="29"/>
        <v>0</v>
      </c>
      <c r="T39">
        <f t="shared" si="30"/>
        <v>1</v>
      </c>
      <c r="U39">
        <f t="shared" si="31"/>
        <v>1.734</v>
      </c>
      <c r="V39">
        <f t="shared" si="31"/>
        <v>2.066</v>
      </c>
      <c r="W39">
        <f t="shared" si="31"/>
        <v>-1.734</v>
      </c>
      <c r="X39">
        <f t="shared" si="31"/>
        <v>-2.066</v>
      </c>
      <c r="Z39" s="5">
        <f t="shared" si="17"/>
        <v>0.29420413866666667</v>
      </c>
      <c r="AD39">
        <f t="shared" si="18"/>
        <v>0.3181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24.38</v>
      </c>
      <c r="H40">
        <v>0.3181</v>
      </c>
      <c r="I40" s="5">
        <f t="shared" si="19"/>
        <v>0.21506227840000003</v>
      </c>
      <c r="J40" s="5">
        <f t="shared" si="20"/>
        <v>0.29898331093333336</v>
      </c>
      <c r="K40" s="5">
        <f t="shared" si="21"/>
        <v>0.023895861333333324</v>
      </c>
      <c r="L40" s="5">
        <f t="shared" si="22"/>
        <v>0.3181</v>
      </c>
      <c r="M40" s="5">
        <f t="shared" si="23"/>
        <v>0.29898331093333336</v>
      </c>
      <c r="N40" s="11">
        <f t="shared" si="24"/>
        <v>0</v>
      </c>
      <c r="O40" s="11">
        <f t="shared" si="25"/>
        <v>0.023895861333333324</v>
      </c>
      <c r="P40">
        <f t="shared" si="26"/>
        <v>0</v>
      </c>
      <c r="Q40" s="12">
        <f t="shared" si="27"/>
        <v>0</v>
      </c>
      <c r="R40" s="12">
        <f t="shared" si="28"/>
        <v>0</v>
      </c>
      <c r="S40">
        <f t="shared" si="29"/>
        <v>0</v>
      </c>
      <c r="T40">
        <f t="shared" si="30"/>
        <v>1</v>
      </c>
      <c r="U40">
        <f t="shared" si="31"/>
        <v>1.734</v>
      </c>
      <c r="V40">
        <f t="shared" si="31"/>
        <v>2.066</v>
      </c>
      <c r="W40">
        <f t="shared" si="31"/>
        <v>-1.734</v>
      </c>
      <c r="X40">
        <f t="shared" si="31"/>
        <v>-2.066</v>
      </c>
      <c r="Z40" s="5">
        <f t="shared" si="17"/>
        <v>0.29898331093333336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8:31" ht="12.75">
      <c r="H42" s="18"/>
      <c r="I42" s="3"/>
      <c r="J42" s="4">
        <f>AVERAGE(H43:H45)</f>
        <v>-0.4587666666666666</v>
      </c>
      <c r="K42" s="3"/>
      <c r="L42" s="19"/>
      <c r="M42" s="4">
        <f>AVERAGE(L43:L45)</f>
        <v>-0.4587666666666666</v>
      </c>
      <c r="N42" s="9"/>
      <c r="O42" s="9"/>
      <c r="Z42" s="4">
        <f aca="true" t="shared" si="32" ref="Z42:Z55">M42</f>
        <v>-0.4587666666666666</v>
      </c>
      <c r="AE42">
        <f aca="true" t="shared" si="33" ref="AE42:AE55">H43</f>
        <v>-1.0527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17</v>
      </c>
      <c r="H43">
        <v>-1.0527</v>
      </c>
      <c r="I43" s="5">
        <f aca="true" t="shared" si="34" ref="I43:I55">AB$2*H43+(1-AB$2)*I42</f>
        <v>-0.21054</v>
      </c>
      <c r="J43" s="5">
        <f aca="true" t="shared" si="35" ref="J43:J55">IF(L42&lt;&gt;H42,M43,AB$3*H43+(1-AB$3)*J42)</f>
        <v>-0.5775533333333334</v>
      </c>
      <c r="K43" s="5">
        <f aca="true" t="shared" si="36" ref="K43:K55">H43-J42</f>
        <v>-0.5939333333333334</v>
      </c>
      <c r="L43" s="5">
        <f aca="true" t="shared" si="37" ref="L43:L55">IF(ISBLANK(H44)=TRUE,H43,IF(AND(ABS(H43-H44)&gt;AF$2,ABS(K43)&gt;AF$2),IF(H43&lt;0,J42-AF$2,J42+AF$2),H43))</f>
        <v>-1.0527</v>
      </c>
      <c r="M43" s="5">
        <f aca="true" t="shared" si="38" ref="M43:M55">AB$3*L43+(1-AB$3)*M42</f>
        <v>-0.5775533333333334</v>
      </c>
      <c r="N43" s="11">
        <f aca="true" t="shared" si="39" ref="N43:N55">IF(L43&lt;&gt;H43,1,0)</f>
        <v>0</v>
      </c>
      <c r="O43" s="11">
        <f aca="true" t="shared" si="40" ref="O43:O55">ABS(K43)</f>
        <v>0.5939333333333334</v>
      </c>
      <c r="P43">
        <f aca="true" t="shared" si="41" ref="P43:P55">IF(ABS(K43)&gt;AF$2,1,0)</f>
        <v>0</v>
      </c>
      <c r="Q43" s="12">
        <f aca="true" t="shared" si="42" ref="Q43:Q55">IF(ABS(H43)&gt;AB$1,1,0)</f>
        <v>0</v>
      </c>
      <c r="R43" s="12">
        <f aca="true" t="shared" si="43" ref="R43:R55">IF(OR(M43&gt;AL$3,M43&lt;AM$3),1,0)</f>
        <v>0</v>
      </c>
      <c r="S43">
        <f aca="true" t="shared" si="44" ref="S43:S55">IF(AND(O43&gt;AF$1,O43&lt;AF$2),1,0)</f>
        <v>0</v>
      </c>
      <c r="T43">
        <f aca="true" t="shared" si="45" ref="T43:T55">IF(AND(ABS(J43)&lt;=0.5,O43&lt;=0.5),1,0)</f>
        <v>0</v>
      </c>
      <c r="U43">
        <f aca="true" t="shared" si="46" ref="U43:X55">AH$3</f>
        <v>1.734</v>
      </c>
      <c r="V43">
        <f t="shared" si="46"/>
        <v>2.066</v>
      </c>
      <c r="W43">
        <f t="shared" si="46"/>
        <v>-1.734</v>
      </c>
      <c r="X43">
        <f t="shared" si="46"/>
        <v>-2.066</v>
      </c>
      <c r="Z43" s="5">
        <f t="shared" si="32"/>
        <v>-0.5775533333333334</v>
      </c>
      <c r="AE43">
        <f t="shared" si="33"/>
        <v>0.0983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24.21</v>
      </c>
      <c r="H44">
        <v>0.0983</v>
      </c>
      <c r="I44" s="5">
        <f t="shared" si="34"/>
        <v>-0.14877200000000002</v>
      </c>
      <c r="J44" s="5">
        <f t="shared" si="35"/>
        <v>-0.4423826666666667</v>
      </c>
      <c r="K44" s="5">
        <f t="shared" si="36"/>
        <v>0.6758533333333334</v>
      </c>
      <c r="L44" s="5">
        <f t="shared" si="37"/>
        <v>0.0983</v>
      </c>
      <c r="M44" s="5">
        <f t="shared" si="38"/>
        <v>-0.4423826666666667</v>
      </c>
      <c r="N44" s="11">
        <f t="shared" si="39"/>
        <v>0</v>
      </c>
      <c r="O44" s="11">
        <f t="shared" si="40"/>
        <v>0.6758533333333334</v>
      </c>
      <c r="P44">
        <f t="shared" si="41"/>
        <v>0</v>
      </c>
      <c r="Q44" s="12">
        <f t="shared" si="42"/>
        <v>0</v>
      </c>
      <c r="R44" s="12">
        <f t="shared" si="43"/>
        <v>0</v>
      </c>
      <c r="S44">
        <f t="shared" si="44"/>
        <v>0</v>
      </c>
      <c r="T44">
        <f t="shared" si="45"/>
        <v>0</v>
      </c>
      <c r="U44">
        <f t="shared" si="46"/>
        <v>1.734</v>
      </c>
      <c r="V44">
        <f t="shared" si="46"/>
        <v>2.066</v>
      </c>
      <c r="W44">
        <f t="shared" si="46"/>
        <v>-1.734</v>
      </c>
      <c r="X44">
        <f t="shared" si="46"/>
        <v>-2.066</v>
      </c>
      <c r="Z44" s="5">
        <f t="shared" si="32"/>
        <v>-0.4423826666666667</v>
      </c>
      <c r="AE44">
        <f t="shared" si="33"/>
        <v>-0.4219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20.83</v>
      </c>
      <c r="H45">
        <v>-0.4219</v>
      </c>
      <c r="I45" s="5">
        <f t="shared" si="34"/>
        <v>-0.2033976</v>
      </c>
      <c r="J45" s="5">
        <f t="shared" si="35"/>
        <v>-0.4382861333333334</v>
      </c>
      <c r="K45" s="5">
        <f t="shared" si="36"/>
        <v>0.020482666666666705</v>
      </c>
      <c r="L45" s="5">
        <f t="shared" si="37"/>
        <v>-0.4219</v>
      </c>
      <c r="M45" s="5">
        <f t="shared" si="38"/>
        <v>-0.4382861333333334</v>
      </c>
      <c r="N45" s="11">
        <f t="shared" si="39"/>
        <v>0</v>
      </c>
      <c r="O45" s="11">
        <f t="shared" si="40"/>
        <v>0.020482666666666705</v>
      </c>
      <c r="P45">
        <f t="shared" si="41"/>
        <v>0</v>
      </c>
      <c r="Q45" s="12">
        <f t="shared" si="42"/>
        <v>0</v>
      </c>
      <c r="R45" s="12">
        <f t="shared" si="43"/>
        <v>0</v>
      </c>
      <c r="S45">
        <f t="shared" si="44"/>
        <v>0</v>
      </c>
      <c r="T45">
        <f t="shared" si="45"/>
        <v>1</v>
      </c>
      <c r="U45">
        <f t="shared" si="46"/>
        <v>1.734</v>
      </c>
      <c r="V45">
        <f t="shared" si="46"/>
        <v>2.066</v>
      </c>
      <c r="W45">
        <f t="shared" si="46"/>
        <v>-1.734</v>
      </c>
      <c r="X45">
        <f t="shared" si="46"/>
        <v>-2.066</v>
      </c>
      <c r="Z45" s="5">
        <f t="shared" si="32"/>
        <v>-0.4382861333333334</v>
      </c>
      <c r="AE45">
        <f t="shared" si="33"/>
        <v>-0.8511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33.92</v>
      </c>
      <c r="H46">
        <v>-0.8511</v>
      </c>
      <c r="I46" s="5">
        <f t="shared" si="34"/>
        <v>-0.33293808</v>
      </c>
      <c r="J46" s="5">
        <f t="shared" si="35"/>
        <v>-0.5208489066666667</v>
      </c>
      <c r="K46" s="5">
        <f t="shared" si="36"/>
        <v>-0.4128138666666666</v>
      </c>
      <c r="L46" s="5">
        <f t="shared" si="37"/>
        <v>-0.8511</v>
      </c>
      <c r="M46" s="5">
        <f t="shared" si="38"/>
        <v>-0.5208489066666667</v>
      </c>
      <c r="N46" s="11">
        <f t="shared" si="39"/>
        <v>0</v>
      </c>
      <c r="O46" s="11">
        <f t="shared" si="40"/>
        <v>0.4128138666666666</v>
      </c>
      <c r="P46">
        <f t="shared" si="41"/>
        <v>0</v>
      </c>
      <c r="Q46" s="12">
        <f t="shared" si="42"/>
        <v>0</v>
      </c>
      <c r="R46" s="12">
        <f t="shared" si="43"/>
        <v>0</v>
      </c>
      <c r="S46">
        <f t="shared" si="44"/>
        <v>0</v>
      </c>
      <c r="T46">
        <f t="shared" si="45"/>
        <v>0</v>
      </c>
      <c r="U46">
        <f t="shared" si="46"/>
        <v>1.734</v>
      </c>
      <c r="V46">
        <f t="shared" si="46"/>
        <v>2.066</v>
      </c>
      <c r="W46">
        <f t="shared" si="46"/>
        <v>-1.734</v>
      </c>
      <c r="X46">
        <f t="shared" si="46"/>
        <v>-2.066</v>
      </c>
      <c r="Z46" s="5">
        <f t="shared" si="32"/>
        <v>-0.5208489066666667</v>
      </c>
      <c r="AE46">
        <f t="shared" si="33"/>
        <v>-0.7143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26.83</v>
      </c>
      <c r="H47">
        <v>-0.7143</v>
      </c>
      <c r="I47" s="5">
        <f t="shared" si="34"/>
        <v>-0.40921046400000005</v>
      </c>
      <c r="J47" s="5">
        <f t="shared" si="35"/>
        <v>-0.5595391253333334</v>
      </c>
      <c r="K47" s="5">
        <f t="shared" si="36"/>
        <v>-0.19345109333333332</v>
      </c>
      <c r="L47" s="5">
        <f t="shared" si="37"/>
        <v>-0.7143</v>
      </c>
      <c r="M47" s="5">
        <f t="shared" si="38"/>
        <v>-0.5595391253333334</v>
      </c>
      <c r="N47" s="11">
        <f t="shared" si="39"/>
        <v>0</v>
      </c>
      <c r="O47" s="11">
        <f t="shared" si="40"/>
        <v>0.19345109333333332</v>
      </c>
      <c r="P47">
        <f t="shared" si="41"/>
        <v>0</v>
      </c>
      <c r="Q47" s="12">
        <f t="shared" si="42"/>
        <v>0</v>
      </c>
      <c r="R47" s="12">
        <f t="shared" si="43"/>
        <v>0</v>
      </c>
      <c r="S47">
        <f t="shared" si="44"/>
        <v>0</v>
      </c>
      <c r="T47">
        <f t="shared" si="45"/>
        <v>0</v>
      </c>
      <c r="U47">
        <f t="shared" si="46"/>
        <v>1.734</v>
      </c>
      <c r="V47">
        <f t="shared" si="46"/>
        <v>2.066</v>
      </c>
      <c r="W47">
        <f t="shared" si="46"/>
        <v>-1.734</v>
      </c>
      <c r="X47">
        <f t="shared" si="46"/>
        <v>-2.066</v>
      </c>
      <c r="Z47" s="5">
        <f t="shared" si="32"/>
        <v>-0.5595391253333334</v>
      </c>
      <c r="AE47">
        <f t="shared" si="33"/>
        <v>1.0993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39.42</v>
      </c>
      <c r="H48">
        <v>1.0993</v>
      </c>
      <c r="I48" s="5">
        <f t="shared" si="34"/>
        <v>-0.10750837120000006</v>
      </c>
      <c r="J48" s="5">
        <f t="shared" si="35"/>
        <v>-0.22777130026666675</v>
      </c>
      <c r="K48" s="5">
        <f t="shared" si="36"/>
        <v>1.6588391253333334</v>
      </c>
      <c r="L48" s="5">
        <f t="shared" si="37"/>
        <v>1.0993</v>
      </c>
      <c r="M48" s="5">
        <f t="shared" si="38"/>
        <v>-0.22777130026666675</v>
      </c>
      <c r="N48" s="11">
        <f t="shared" si="39"/>
        <v>0</v>
      </c>
      <c r="O48" s="11">
        <f t="shared" si="40"/>
        <v>1.6588391253333334</v>
      </c>
      <c r="P48">
        <f t="shared" si="41"/>
        <v>0</v>
      </c>
      <c r="Q48" s="12">
        <f t="shared" si="42"/>
        <v>0</v>
      </c>
      <c r="R48" s="12">
        <f t="shared" si="43"/>
        <v>0</v>
      </c>
      <c r="S48">
        <f t="shared" si="44"/>
        <v>0</v>
      </c>
      <c r="T48">
        <f t="shared" si="45"/>
        <v>0</v>
      </c>
      <c r="U48">
        <f t="shared" si="46"/>
        <v>1.734</v>
      </c>
      <c r="V48">
        <f t="shared" si="46"/>
        <v>2.066</v>
      </c>
      <c r="W48">
        <f t="shared" si="46"/>
        <v>-1.734</v>
      </c>
      <c r="X48">
        <f t="shared" si="46"/>
        <v>-2.066</v>
      </c>
      <c r="Z48" s="5">
        <f t="shared" si="32"/>
        <v>-0.22777130026666675</v>
      </c>
      <c r="AE48">
        <f t="shared" si="33"/>
        <v>0.1681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24.7</v>
      </c>
      <c r="H49">
        <v>0.1681</v>
      </c>
      <c r="I49" s="5">
        <f t="shared" si="34"/>
        <v>-0.052386696960000055</v>
      </c>
      <c r="J49" s="5">
        <f t="shared" si="35"/>
        <v>-0.1485970402133334</v>
      </c>
      <c r="K49" s="5">
        <f t="shared" si="36"/>
        <v>0.3958713002666667</v>
      </c>
      <c r="L49" s="5">
        <f t="shared" si="37"/>
        <v>0.1681</v>
      </c>
      <c r="M49" s="5">
        <f t="shared" si="38"/>
        <v>-0.1485970402133334</v>
      </c>
      <c r="N49" s="11">
        <f t="shared" si="39"/>
        <v>0</v>
      </c>
      <c r="O49" s="11">
        <f t="shared" si="40"/>
        <v>0.3958713002666667</v>
      </c>
      <c r="P49">
        <f t="shared" si="41"/>
        <v>0</v>
      </c>
      <c r="Q49" s="12">
        <f t="shared" si="42"/>
        <v>0</v>
      </c>
      <c r="R49" s="12">
        <f t="shared" si="43"/>
        <v>0</v>
      </c>
      <c r="S49">
        <f t="shared" si="44"/>
        <v>0</v>
      </c>
      <c r="T49">
        <f t="shared" si="45"/>
        <v>1</v>
      </c>
      <c r="U49">
        <f t="shared" si="46"/>
        <v>1.734</v>
      </c>
      <c r="V49">
        <f t="shared" si="46"/>
        <v>2.066</v>
      </c>
      <c r="W49">
        <f t="shared" si="46"/>
        <v>-1.734</v>
      </c>
      <c r="X49">
        <f t="shared" si="46"/>
        <v>-2.066</v>
      </c>
      <c r="Z49" s="5">
        <f t="shared" si="32"/>
        <v>-0.1485970402133334</v>
      </c>
      <c r="AE49">
        <f t="shared" si="33"/>
        <v>-1.3386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14.83</v>
      </c>
      <c r="H50">
        <v>-1.3386</v>
      </c>
      <c r="I50" s="5">
        <f t="shared" si="34"/>
        <v>-0.30962935756800003</v>
      </c>
      <c r="J50" s="5">
        <f t="shared" si="35"/>
        <v>-0.3865976321706667</v>
      </c>
      <c r="K50" s="5">
        <f t="shared" si="36"/>
        <v>-1.1900029597866666</v>
      </c>
      <c r="L50" s="5">
        <f t="shared" si="37"/>
        <v>-1.3386</v>
      </c>
      <c r="M50" s="5">
        <f t="shared" si="38"/>
        <v>-0.3865976321706667</v>
      </c>
      <c r="N50" s="11">
        <f t="shared" si="39"/>
        <v>0</v>
      </c>
      <c r="O50" s="11">
        <f t="shared" si="40"/>
        <v>1.1900029597866666</v>
      </c>
      <c r="P50">
        <f t="shared" si="41"/>
        <v>0</v>
      </c>
      <c r="Q50" s="12">
        <f t="shared" si="42"/>
        <v>0</v>
      </c>
      <c r="R50" s="12">
        <f t="shared" si="43"/>
        <v>0</v>
      </c>
      <c r="S50">
        <f t="shared" si="44"/>
        <v>0</v>
      </c>
      <c r="T50">
        <f t="shared" si="45"/>
        <v>0</v>
      </c>
      <c r="U50">
        <f t="shared" si="46"/>
        <v>1.734</v>
      </c>
      <c r="V50">
        <f t="shared" si="46"/>
        <v>2.066</v>
      </c>
      <c r="W50">
        <f t="shared" si="46"/>
        <v>-1.734</v>
      </c>
      <c r="X50">
        <f t="shared" si="46"/>
        <v>-2.066</v>
      </c>
      <c r="Z50" s="5">
        <f t="shared" si="32"/>
        <v>-0.3865976321706667</v>
      </c>
      <c r="AE50">
        <f t="shared" si="33"/>
        <v>-1.9697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10.04</v>
      </c>
      <c r="H51">
        <v>-1.9697</v>
      </c>
      <c r="I51" s="5">
        <f t="shared" si="34"/>
        <v>-0.6416434860544</v>
      </c>
      <c r="J51" s="5">
        <f t="shared" si="35"/>
        <v>-0.7032181057365334</v>
      </c>
      <c r="K51" s="5">
        <f t="shared" si="36"/>
        <v>-1.5831023678293332</v>
      </c>
      <c r="L51" s="5">
        <f t="shared" si="37"/>
        <v>-1.9697</v>
      </c>
      <c r="M51" s="5">
        <f t="shared" si="38"/>
        <v>-0.7032181057365334</v>
      </c>
      <c r="N51" s="11">
        <f t="shared" si="39"/>
        <v>0</v>
      </c>
      <c r="O51" s="11">
        <f t="shared" si="40"/>
        <v>1.5831023678293332</v>
      </c>
      <c r="P51">
        <f t="shared" si="41"/>
        <v>0</v>
      </c>
      <c r="Q51" s="12">
        <f t="shared" si="42"/>
        <v>0</v>
      </c>
      <c r="R51" s="12">
        <f t="shared" si="43"/>
        <v>0</v>
      </c>
      <c r="S51">
        <f t="shared" si="44"/>
        <v>0</v>
      </c>
      <c r="T51">
        <f t="shared" si="45"/>
        <v>0</v>
      </c>
      <c r="U51">
        <f t="shared" si="46"/>
        <v>1.734</v>
      </c>
      <c r="V51">
        <f t="shared" si="46"/>
        <v>2.066</v>
      </c>
      <c r="W51">
        <f t="shared" si="46"/>
        <v>-1.734</v>
      </c>
      <c r="X51">
        <f t="shared" si="46"/>
        <v>-2.066</v>
      </c>
      <c r="Z51" s="5">
        <f t="shared" si="32"/>
        <v>-0.7032181057365334</v>
      </c>
      <c r="AE51">
        <f t="shared" si="33"/>
        <v>-1.7997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11.33</v>
      </c>
      <c r="H52">
        <v>-1.7997</v>
      </c>
      <c r="I52" s="5">
        <f t="shared" si="34"/>
        <v>-0.87325478884352</v>
      </c>
      <c r="J52" s="5">
        <f t="shared" si="35"/>
        <v>-0.9225144845892268</v>
      </c>
      <c r="K52" s="5">
        <f t="shared" si="36"/>
        <v>-1.0964818942634666</v>
      </c>
      <c r="L52" s="5">
        <f t="shared" si="37"/>
        <v>-1.7997</v>
      </c>
      <c r="M52" s="5">
        <f t="shared" si="38"/>
        <v>-0.9225144845892268</v>
      </c>
      <c r="N52" s="11">
        <f t="shared" si="39"/>
        <v>0</v>
      </c>
      <c r="O52" s="11">
        <f t="shared" si="40"/>
        <v>1.0964818942634666</v>
      </c>
      <c r="P52">
        <f t="shared" si="41"/>
        <v>0</v>
      </c>
      <c r="Q52" s="12">
        <f t="shared" si="42"/>
        <v>0</v>
      </c>
      <c r="R52" s="12">
        <f t="shared" si="43"/>
        <v>0</v>
      </c>
      <c r="S52">
        <f t="shared" si="44"/>
        <v>0</v>
      </c>
      <c r="T52">
        <f t="shared" si="45"/>
        <v>0</v>
      </c>
      <c r="U52">
        <f t="shared" si="46"/>
        <v>1.734</v>
      </c>
      <c r="V52">
        <f t="shared" si="46"/>
        <v>2.066</v>
      </c>
      <c r="W52">
        <f t="shared" si="46"/>
        <v>-1.734</v>
      </c>
      <c r="X52">
        <f t="shared" si="46"/>
        <v>-2.066</v>
      </c>
      <c r="Y52" s="7"/>
      <c r="Z52" s="5">
        <f t="shared" si="32"/>
        <v>-0.9225144845892268</v>
      </c>
      <c r="AE52">
        <f t="shared" si="33"/>
        <v>-1.346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11.25</v>
      </c>
      <c r="H53">
        <v>-1.346</v>
      </c>
      <c r="I53" s="5">
        <f t="shared" si="34"/>
        <v>-0.967803831074816</v>
      </c>
      <c r="J53" s="5">
        <f t="shared" si="35"/>
        <v>-1.0072115876713816</v>
      </c>
      <c r="K53" s="5">
        <f t="shared" si="36"/>
        <v>-0.4234855154107733</v>
      </c>
      <c r="L53" s="5">
        <f t="shared" si="37"/>
        <v>-1.346</v>
      </c>
      <c r="M53" s="5">
        <f t="shared" si="38"/>
        <v>-1.0072115876713816</v>
      </c>
      <c r="N53" s="11">
        <f t="shared" si="39"/>
        <v>0</v>
      </c>
      <c r="O53" s="11">
        <f t="shared" si="40"/>
        <v>0.4234855154107733</v>
      </c>
      <c r="P53">
        <f t="shared" si="41"/>
        <v>0</v>
      </c>
      <c r="Q53" s="12">
        <f t="shared" si="42"/>
        <v>0</v>
      </c>
      <c r="R53" s="12">
        <f t="shared" si="43"/>
        <v>0</v>
      </c>
      <c r="S53">
        <f t="shared" si="44"/>
        <v>0</v>
      </c>
      <c r="T53">
        <f t="shared" si="45"/>
        <v>0</v>
      </c>
      <c r="U53">
        <f t="shared" si="46"/>
        <v>1.734</v>
      </c>
      <c r="V53">
        <f t="shared" si="46"/>
        <v>2.066</v>
      </c>
      <c r="W53">
        <f t="shared" si="46"/>
        <v>-1.734</v>
      </c>
      <c r="X53">
        <f t="shared" si="46"/>
        <v>-2.066</v>
      </c>
      <c r="Y53" s="7"/>
      <c r="Z53" s="5">
        <f t="shared" si="32"/>
        <v>-1.0072115876713816</v>
      </c>
      <c r="AE53">
        <f t="shared" si="33"/>
        <v>-0.7224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16.17</v>
      </c>
      <c r="H54">
        <v>-0.7224</v>
      </c>
      <c r="I54" s="5">
        <f t="shared" si="34"/>
        <v>-0.9187230648598529</v>
      </c>
      <c r="J54" s="5">
        <f t="shared" si="35"/>
        <v>-0.9502492701371054</v>
      </c>
      <c r="K54" s="5">
        <f t="shared" si="36"/>
        <v>0.2848115876713816</v>
      </c>
      <c r="L54" s="5">
        <f t="shared" si="37"/>
        <v>-0.7224</v>
      </c>
      <c r="M54" s="5">
        <f t="shared" si="38"/>
        <v>-0.9502492701371054</v>
      </c>
      <c r="N54" s="11">
        <f t="shared" si="39"/>
        <v>0</v>
      </c>
      <c r="O54" s="11">
        <f t="shared" si="40"/>
        <v>0.2848115876713816</v>
      </c>
      <c r="P54">
        <f t="shared" si="41"/>
        <v>0</v>
      </c>
      <c r="Q54" s="12">
        <f t="shared" si="42"/>
        <v>0</v>
      </c>
      <c r="R54" s="12">
        <f t="shared" si="43"/>
        <v>0</v>
      </c>
      <c r="S54">
        <f t="shared" si="44"/>
        <v>0</v>
      </c>
      <c r="T54">
        <f t="shared" si="45"/>
        <v>0</v>
      </c>
      <c r="U54">
        <f t="shared" si="46"/>
        <v>1.734</v>
      </c>
      <c r="V54">
        <f t="shared" si="46"/>
        <v>2.066</v>
      </c>
      <c r="W54">
        <f t="shared" si="46"/>
        <v>-1.734</v>
      </c>
      <c r="X54">
        <f t="shared" si="46"/>
        <v>-2.066</v>
      </c>
      <c r="Y54" s="7"/>
      <c r="Z54" s="5">
        <f t="shared" si="32"/>
        <v>-0.9502492701371054</v>
      </c>
      <c r="AE54">
        <f t="shared" si="33"/>
        <v>-0.379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18.88</v>
      </c>
      <c r="H55">
        <v>-0.379</v>
      </c>
      <c r="I55" s="5">
        <f t="shared" si="34"/>
        <v>-0.8107784518878823</v>
      </c>
      <c r="J55" s="5">
        <f t="shared" si="35"/>
        <v>-0.8359994161096843</v>
      </c>
      <c r="K55" s="5">
        <f t="shared" si="36"/>
        <v>0.5712492701371054</v>
      </c>
      <c r="L55" s="5">
        <f t="shared" si="37"/>
        <v>-0.379</v>
      </c>
      <c r="M55" s="5">
        <f t="shared" si="38"/>
        <v>-0.8359994161096843</v>
      </c>
      <c r="N55" s="11">
        <f t="shared" si="39"/>
        <v>0</v>
      </c>
      <c r="O55" s="11">
        <f t="shared" si="40"/>
        <v>0.5712492701371054</v>
      </c>
      <c r="P55">
        <f t="shared" si="41"/>
        <v>0</v>
      </c>
      <c r="Q55" s="12">
        <f t="shared" si="42"/>
        <v>0</v>
      </c>
      <c r="R55" s="12">
        <f t="shared" si="43"/>
        <v>0</v>
      </c>
      <c r="S55">
        <f t="shared" si="44"/>
        <v>0</v>
      </c>
      <c r="T55">
        <f t="shared" si="45"/>
        <v>0</v>
      </c>
      <c r="U55">
        <f t="shared" si="46"/>
        <v>1.734</v>
      </c>
      <c r="V55">
        <f t="shared" si="46"/>
        <v>2.066</v>
      </c>
      <c r="W55">
        <f t="shared" si="46"/>
        <v>-1.734</v>
      </c>
      <c r="X55">
        <f t="shared" si="46"/>
        <v>-2.066</v>
      </c>
      <c r="Y55" s="7"/>
      <c r="Z55" s="5">
        <f t="shared" si="32"/>
        <v>-0.8359994161096843</v>
      </c>
      <c r="AE55">
        <f t="shared" si="33"/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-2.5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3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-1.8468</v>
      </c>
      <c r="AH68" s="5">
        <f>$Z68+AH$3</f>
        <v>-0.11280000000000001</v>
      </c>
      <c r="AI68" s="5"/>
      <c r="AJ68" s="5"/>
      <c r="AK68" s="5"/>
    </row>
    <row r="69" spans="26:37" ht="12.75">
      <c r="Z69" s="5">
        <f>Y76</f>
        <v>1.6532</v>
      </c>
      <c r="AH69" s="5">
        <f>$Z69+AH$3</f>
        <v>3.3872</v>
      </c>
      <c r="AI69" s="5"/>
      <c r="AJ69" s="5"/>
      <c r="AK69" s="5"/>
    </row>
    <row r="70" spans="26:37" ht="12.75">
      <c r="Z70" s="5">
        <f>Z78</f>
        <v>-1.9132</v>
      </c>
      <c r="AH70" s="5"/>
      <c r="AI70" s="5">
        <f>$Z70+AI$3</f>
        <v>0.15279999999999982</v>
      </c>
      <c r="AJ70" s="5"/>
      <c r="AK70" s="5"/>
    </row>
    <row r="71" spans="26:37" ht="12.75">
      <c r="Z71" s="5">
        <f>Z76</f>
        <v>1.5868</v>
      </c>
      <c r="AH71" s="5"/>
      <c r="AI71" s="5">
        <f>$Z71+AI$3</f>
        <v>3.6528</v>
      </c>
      <c r="AJ71" s="5"/>
      <c r="AK71" s="5"/>
    </row>
    <row r="72" spans="26:37" ht="12.75">
      <c r="Z72" s="5">
        <f>Y79</f>
        <v>-1.1532</v>
      </c>
      <c r="AH72" s="5"/>
      <c r="AI72" s="5"/>
      <c r="AJ72" s="5">
        <f>$Z72+AJ$3</f>
        <v>-2.8872</v>
      </c>
      <c r="AK72" s="5"/>
    </row>
    <row r="73" spans="26:37" ht="12.75">
      <c r="Z73" s="5">
        <f>Y77</f>
        <v>2.3468</v>
      </c>
      <c r="AH73" s="5"/>
      <c r="AI73" s="5"/>
      <c r="AJ73" s="5">
        <f>$Z73+AJ$3</f>
        <v>0.6128</v>
      </c>
      <c r="AK73" s="5"/>
    </row>
    <row r="74" spans="26:37" ht="12.75">
      <c r="Z74" s="5">
        <f>Z79</f>
        <v>-1.0868</v>
      </c>
      <c r="AH74" s="5"/>
      <c r="AI74" s="5"/>
      <c r="AJ74" s="5"/>
      <c r="AK74" s="5">
        <f>$Z74+AK$3</f>
        <v>-3.1528</v>
      </c>
    </row>
    <row r="75" spans="26:37" ht="12.75">
      <c r="Z75" s="5">
        <f>Z77</f>
        <v>2.4132</v>
      </c>
      <c r="AH75" s="5"/>
      <c r="AI75" s="5"/>
      <c r="AJ75" s="5"/>
      <c r="AK75" s="5">
        <f>$Z75+AK$3</f>
        <v>0.34719999999999995</v>
      </c>
    </row>
    <row r="76" spans="25:38" ht="12.75">
      <c r="Y76">
        <f>AL$3-AB$3*AH$3</f>
        <v>1.6532</v>
      </c>
      <c r="Z76">
        <f>AL$3-AB$3*AI$3</f>
        <v>1.5868</v>
      </c>
      <c r="AL76">
        <f>$AL$3+(1-$AB$3)*AI3</f>
        <v>3.6528</v>
      </c>
    </row>
    <row r="77" spans="25:38" ht="12.75">
      <c r="Y77">
        <f>AL$3+AB$3*AH$3</f>
        <v>2.3468</v>
      </c>
      <c r="Z77">
        <f>AL$3+AB$3*AI$3</f>
        <v>2.4132</v>
      </c>
      <c r="AL77">
        <f>($Z77*(1-$AB$3)-$AL$3)/-$AB$3</f>
        <v>0.34720000000000084</v>
      </c>
    </row>
    <row r="78" spans="25:39" ht="12.75">
      <c r="Y78">
        <f>AM$3-AB$3*AH$3</f>
        <v>-1.8468</v>
      </c>
      <c r="Z78">
        <f>AM$3-AB$3*AI$3</f>
        <v>-1.9132</v>
      </c>
      <c r="AM78">
        <f>$AM$3+(1-$AB$3)*AI3</f>
        <v>0.15280000000000005</v>
      </c>
    </row>
    <row r="79" spans="25:39" ht="12.75">
      <c r="Y79">
        <f>AM$3+AB$3*AH$3</f>
        <v>-1.1532</v>
      </c>
      <c r="Z79">
        <f>AM$3+AB$3*AI$3</f>
        <v>-1.0868</v>
      </c>
      <c r="AM79">
        <f>($Z79*(1-$AB$3)-$AM$3)/-$AB$3</f>
        <v>-3.1528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F1">
      <pane ySplit="4" topLeftCell="BM39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2.066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2.066</v>
      </c>
      <c r="AH1" t="str">
        <f>"for ei limits of "&amp;TEXT(AH3,"0.000")&amp;" and "&amp;TEXT(AI3,"0.000")&amp;" and Zi limits of "&amp;TEXT(AM3,"0.00")&amp;" and +"&amp;TEXT(AL3,"0.00")</f>
        <v>for ei limits of 2.066 and 2.452 and Zi limits of -2.00 and +2.00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2.452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2.452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2.066</v>
      </c>
      <c r="AI3">
        <f>AF2</f>
        <v>2.452</v>
      </c>
      <c r="AJ3">
        <f>-1*AH3</f>
        <v>-2.066</v>
      </c>
      <c r="AK3">
        <f>-1*AI3</f>
        <v>-2.452</v>
      </c>
      <c r="AL3" s="16">
        <v>2</v>
      </c>
      <c r="AM3" s="16">
        <v>-2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42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2.066</v>
      </c>
      <c r="V4" s="10" t="str">
        <f>AI4</f>
        <v>LTMSv2 ei Limit = 2.452</v>
      </c>
      <c r="W4" s="10" t="str">
        <f>AJ4</f>
        <v>LTMSv2 ei Limit = -2.066</v>
      </c>
      <c r="X4" s="10" t="str">
        <f>AK4</f>
        <v>LTMSv2 ei Limit = -2.452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2.066</v>
      </c>
      <c r="AI4" t="str">
        <f>"LTMSv2 ei Limit = "&amp;TEXT(AI3,"0.000")</f>
        <v>LTMSv2 ei Limit = 2.452</v>
      </c>
      <c r="AJ4" t="str">
        <f>"LTMSv2 ei Limit = "&amp;TEXT(AJ3,"0.000")</f>
        <v>LTMSv2 ei Limit = -2.066</v>
      </c>
      <c r="AK4" t="str">
        <f>"LTMSv2 ei Limit = "&amp;TEXT(AK3,"0.000")</f>
        <v>LTMSv2 ei Limit = -2.452</v>
      </c>
      <c r="AL4" t="str">
        <f>"LTMSv2 Zi Limit = "&amp;TEXT(AL3,"0.00")</f>
        <v>LTMSv2 Zi Limit = 2.00</v>
      </c>
      <c r="AM4" t="str">
        <f>"LTMSv2 Zi Limit = "&amp;TEXT(AM3,"0.00")</f>
        <v>LTMSv2 Zi Limit = -2.00</v>
      </c>
    </row>
    <row r="5" spans="9:27" ht="12.75">
      <c r="I5" s="3"/>
      <c r="J5" s="4">
        <f>AVERAGE(H6:H8)</f>
        <v>-0.5115999999999999</v>
      </c>
      <c r="K5" s="3"/>
      <c r="L5" s="3"/>
      <c r="M5" s="4">
        <f>AVERAGE(L6:L8)</f>
        <v>-0.5115999999999999</v>
      </c>
      <c r="N5" s="9"/>
      <c r="O5" s="9"/>
      <c r="Z5" s="4">
        <f aca="true" t="shared" si="0" ref="Z5:Z20">M5</f>
        <v>-0.5115999999999999</v>
      </c>
      <c r="AA5">
        <f aca="true" t="shared" si="1" ref="AA5:AA19">H6</f>
        <v>-1.1459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12.08</v>
      </c>
      <c r="H6">
        <v>-1.1459</v>
      </c>
      <c r="I6" s="5">
        <f aca="true" t="shared" si="2" ref="I6:I20">AB$2*H6+(1-AB$2)*I5</f>
        <v>-0.22918</v>
      </c>
      <c r="J6" s="5">
        <f aca="true" t="shared" si="3" ref="J6:J20">IF(L5&lt;&gt;H5,M6,AB$3*H6+(1-AB$3)*J5)</f>
        <v>-0.63846</v>
      </c>
      <c r="K6" s="5">
        <f aca="true" t="shared" si="4" ref="K6:K20">H6-J5</f>
        <v>-0.6343</v>
      </c>
      <c r="L6" s="5">
        <f aca="true" t="shared" si="5" ref="L6:L20">IF(ISBLANK(H7)=TRUE,H6,IF(AND(ABS(H6-H7)&gt;AF$2,ABS(K6)&gt;AF$2),IF(H6&lt;0,J5-AF$2,J5+AF$2),H6))</f>
        <v>-1.1459</v>
      </c>
      <c r="M6" s="5">
        <f aca="true" t="shared" si="6" ref="M6:M20">AB$3*L6+(1-AB$3)*M5</f>
        <v>-0.63846</v>
      </c>
      <c r="N6" s="11">
        <f aca="true" t="shared" si="7" ref="N6:N20">IF(L6&lt;&gt;H6,1,0)</f>
        <v>0</v>
      </c>
      <c r="O6" s="11">
        <f aca="true" t="shared" si="8" ref="O6:O20">ABS(K6)</f>
        <v>0.6343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0</v>
      </c>
      <c r="U6">
        <f>AH$3</f>
        <v>2.066</v>
      </c>
      <c r="V6">
        <f>AI$3</f>
        <v>2.452</v>
      </c>
      <c r="W6">
        <f>AJ$3</f>
        <v>-2.066</v>
      </c>
      <c r="X6">
        <f>AK$3</f>
        <v>-2.452</v>
      </c>
      <c r="Z6" s="5">
        <f t="shared" si="0"/>
        <v>-0.63846</v>
      </c>
      <c r="AA6">
        <f t="shared" si="1"/>
        <v>0.4369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19.79</v>
      </c>
      <c r="H7">
        <v>0.4369</v>
      </c>
      <c r="I7" s="5">
        <f t="shared" si="2"/>
        <v>-0.095964</v>
      </c>
      <c r="J7" s="5">
        <f t="shared" si="3"/>
        <v>-0.423388</v>
      </c>
      <c r="K7" s="5">
        <f t="shared" si="4"/>
        <v>1.07536</v>
      </c>
      <c r="L7" s="5">
        <f t="shared" si="5"/>
        <v>0.4369</v>
      </c>
      <c r="M7" s="5">
        <f t="shared" si="6"/>
        <v>-0.423388</v>
      </c>
      <c r="N7" s="11">
        <f t="shared" si="7"/>
        <v>0</v>
      </c>
      <c r="O7" s="11">
        <f t="shared" si="8"/>
        <v>1.07536</v>
      </c>
      <c r="P7">
        <f t="shared" si="9"/>
        <v>0</v>
      </c>
      <c r="Q7" s="12">
        <f t="shared" si="10"/>
        <v>0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0</v>
      </c>
      <c r="U7">
        <f aca="true" t="shared" si="14" ref="U7:U20">AH$3</f>
        <v>2.066</v>
      </c>
      <c r="V7">
        <f aca="true" t="shared" si="15" ref="V7:V20">AI$3</f>
        <v>2.452</v>
      </c>
      <c r="W7">
        <f aca="true" t="shared" si="16" ref="W7:W20">AJ$3</f>
        <v>-2.066</v>
      </c>
      <c r="X7">
        <f aca="true" t="shared" si="17" ref="X7:X20">AK$3</f>
        <v>-2.452</v>
      </c>
      <c r="Z7" s="5">
        <f t="shared" si="0"/>
        <v>-0.423388</v>
      </c>
      <c r="AA7">
        <f t="shared" si="1"/>
        <v>-0.8258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37.71</v>
      </c>
      <c r="H8">
        <v>-0.8258</v>
      </c>
      <c r="I8" s="5">
        <f t="shared" si="2"/>
        <v>-0.2419312</v>
      </c>
      <c r="J8" s="5">
        <f t="shared" si="3"/>
        <v>-0.5038704</v>
      </c>
      <c r="K8" s="5">
        <f t="shared" si="4"/>
        <v>-0.402412</v>
      </c>
      <c r="L8" s="5">
        <f t="shared" si="5"/>
        <v>-0.8258</v>
      </c>
      <c r="M8" s="5">
        <f t="shared" si="6"/>
        <v>-0.5038704</v>
      </c>
      <c r="N8" s="11">
        <f t="shared" si="7"/>
        <v>0</v>
      </c>
      <c r="O8" s="11">
        <f t="shared" si="8"/>
        <v>0.402412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2.066</v>
      </c>
      <c r="V8">
        <f t="shared" si="15"/>
        <v>2.452</v>
      </c>
      <c r="W8">
        <f t="shared" si="16"/>
        <v>-2.066</v>
      </c>
      <c r="X8">
        <f t="shared" si="17"/>
        <v>-2.452</v>
      </c>
      <c r="Z8" s="5">
        <f t="shared" si="0"/>
        <v>-0.5038704</v>
      </c>
      <c r="AA8">
        <f t="shared" si="1"/>
        <v>1.4624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30.21</v>
      </c>
      <c r="H9">
        <v>1.4624</v>
      </c>
      <c r="I9" s="5">
        <f t="shared" si="2"/>
        <v>0.09893504</v>
      </c>
      <c r="J9" s="5">
        <f t="shared" si="3"/>
        <v>-0.11061632000000005</v>
      </c>
      <c r="K9" s="5">
        <f t="shared" si="4"/>
        <v>1.9662704</v>
      </c>
      <c r="L9" s="5">
        <f t="shared" si="5"/>
        <v>1.4624</v>
      </c>
      <c r="M9" s="5">
        <f t="shared" si="6"/>
        <v>-0.11061632000000005</v>
      </c>
      <c r="N9" s="11">
        <f t="shared" si="7"/>
        <v>0</v>
      </c>
      <c r="O9" s="11">
        <f t="shared" si="8"/>
        <v>1.9662704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2.066</v>
      </c>
      <c r="V9">
        <f t="shared" si="15"/>
        <v>2.452</v>
      </c>
      <c r="W9">
        <f t="shared" si="16"/>
        <v>-2.066</v>
      </c>
      <c r="X9">
        <f t="shared" si="17"/>
        <v>-2.452</v>
      </c>
      <c r="Z9" s="5">
        <f t="shared" si="0"/>
        <v>-0.11061632000000005</v>
      </c>
      <c r="AA9">
        <f t="shared" si="1"/>
        <v>0.9779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16.04</v>
      </c>
      <c r="H10">
        <v>0.9779</v>
      </c>
      <c r="I10" s="5">
        <f t="shared" si="2"/>
        <v>0.274728032</v>
      </c>
      <c r="J10" s="5">
        <f t="shared" si="3"/>
        <v>0.10708694399999996</v>
      </c>
      <c r="K10" s="5">
        <f t="shared" si="4"/>
        <v>1.08851632</v>
      </c>
      <c r="L10" s="5">
        <f t="shared" si="5"/>
        <v>0.9779</v>
      </c>
      <c r="M10" s="5">
        <f t="shared" si="6"/>
        <v>0.10708694399999996</v>
      </c>
      <c r="N10" s="11">
        <f t="shared" si="7"/>
        <v>0</v>
      </c>
      <c r="O10" s="11">
        <f t="shared" si="8"/>
        <v>1.08851632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2.066</v>
      </c>
      <c r="V10">
        <f t="shared" si="15"/>
        <v>2.452</v>
      </c>
      <c r="W10">
        <f t="shared" si="16"/>
        <v>-2.066</v>
      </c>
      <c r="X10">
        <f t="shared" si="17"/>
        <v>-2.452</v>
      </c>
      <c r="Z10" s="5">
        <f t="shared" si="0"/>
        <v>0.10708694399999996</v>
      </c>
      <c r="AA10">
        <f t="shared" si="1"/>
        <v>0.0424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11.67</v>
      </c>
      <c r="H11">
        <v>0.0424</v>
      </c>
      <c r="I11" s="5">
        <f t="shared" si="2"/>
        <v>0.2282624256</v>
      </c>
      <c r="J11" s="5">
        <f t="shared" si="3"/>
        <v>0.09414955519999997</v>
      </c>
      <c r="K11" s="5">
        <f t="shared" si="4"/>
        <v>-0.06468694399999997</v>
      </c>
      <c r="L11" s="5">
        <f t="shared" si="5"/>
        <v>0.0424</v>
      </c>
      <c r="M11" s="5">
        <f t="shared" si="6"/>
        <v>0.09414955519999997</v>
      </c>
      <c r="N11" s="11">
        <f t="shared" si="7"/>
        <v>0</v>
      </c>
      <c r="O11" s="11">
        <f t="shared" si="8"/>
        <v>0.06468694399999997</v>
      </c>
      <c r="P11">
        <f t="shared" si="9"/>
        <v>0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1</v>
      </c>
      <c r="U11">
        <f t="shared" si="14"/>
        <v>2.066</v>
      </c>
      <c r="V11">
        <f t="shared" si="15"/>
        <v>2.452</v>
      </c>
      <c r="W11">
        <f t="shared" si="16"/>
        <v>-2.066</v>
      </c>
      <c r="X11">
        <f t="shared" si="17"/>
        <v>-2.452</v>
      </c>
      <c r="Z11" s="5">
        <f t="shared" si="0"/>
        <v>0.09414955519999997</v>
      </c>
      <c r="AA11">
        <f t="shared" si="1"/>
        <v>0.282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19.17</v>
      </c>
      <c r="H12">
        <v>0.282</v>
      </c>
      <c r="I12" s="5">
        <f t="shared" si="2"/>
        <v>0.23900994048000002</v>
      </c>
      <c r="J12" s="5">
        <f t="shared" si="3"/>
        <v>0.13171964415999998</v>
      </c>
      <c r="K12" s="5">
        <f t="shared" si="4"/>
        <v>0.18785044480000002</v>
      </c>
      <c r="L12" s="5">
        <f t="shared" si="5"/>
        <v>0.282</v>
      </c>
      <c r="M12" s="5">
        <f t="shared" si="6"/>
        <v>0.13171964415999998</v>
      </c>
      <c r="N12" s="11">
        <f t="shared" si="7"/>
        <v>0</v>
      </c>
      <c r="O12" s="11">
        <f t="shared" si="8"/>
        <v>0.18785044480000002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1</v>
      </c>
      <c r="U12">
        <f t="shared" si="14"/>
        <v>2.066</v>
      </c>
      <c r="V12">
        <f t="shared" si="15"/>
        <v>2.452</v>
      </c>
      <c r="W12">
        <f t="shared" si="16"/>
        <v>-2.066</v>
      </c>
      <c r="X12">
        <f t="shared" si="17"/>
        <v>-2.452</v>
      </c>
      <c r="Z12" s="5">
        <f t="shared" si="0"/>
        <v>0.13171964415999998</v>
      </c>
      <c r="AA12">
        <f t="shared" si="1"/>
        <v>0.3321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19.17</v>
      </c>
      <c r="H13">
        <v>0.3321</v>
      </c>
      <c r="I13" s="5">
        <f t="shared" si="2"/>
        <v>0.25762795238400005</v>
      </c>
      <c r="J13" s="5">
        <f t="shared" si="3"/>
        <v>0.171795715328</v>
      </c>
      <c r="K13" s="5">
        <f t="shared" si="4"/>
        <v>0.20038035584000002</v>
      </c>
      <c r="L13" s="5">
        <f t="shared" si="5"/>
        <v>0.3321</v>
      </c>
      <c r="M13" s="5">
        <f t="shared" si="6"/>
        <v>0.171795715328</v>
      </c>
      <c r="N13" s="11">
        <f t="shared" si="7"/>
        <v>0</v>
      </c>
      <c r="O13" s="11">
        <f t="shared" si="8"/>
        <v>0.20038035584000002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1</v>
      </c>
      <c r="U13">
        <f t="shared" si="14"/>
        <v>2.066</v>
      </c>
      <c r="V13">
        <f t="shared" si="15"/>
        <v>2.452</v>
      </c>
      <c r="W13">
        <f t="shared" si="16"/>
        <v>-2.066</v>
      </c>
      <c r="X13">
        <f t="shared" si="17"/>
        <v>-2.452</v>
      </c>
      <c r="Z13" s="5">
        <f t="shared" si="0"/>
        <v>0.171795715328</v>
      </c>
      <c r="AA13">
        <f t="shared" si="1"/>
        <v>-0.2088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15.42</v>
      </c>
      <c r="H14">
        <v>-0.2088</v>
      </c>
      <c r="I14" s="5">
        <f t="shared" si="2"/>
        <v>0.16434236190720003</v>
      </c>
      <c r="J14" s="5">
        <f t="shared" si="3"/>
        <v>0.09567657226239999</v>
      </c>
      <c r="K14" s="5">
        <f t="shared" si="4"/>
        <v>-0.380595715328</v>
      </c>
      <c r="L14" s="5">
        <f t="shared" si="5"/>
        <v>-0.2088</v>
      </c>
      <c r="M14" s="5">
        <f t="shared" si="6"/>
        <v>0.09567657226239999</v>
      </c>
      <c r="N14" s="11">
        <f t="shared" si="7"/>
        <v>0</v>
      </c>
      <c r="O14" s="11">
        <f t="shared" si="8"/>
        <v>0.380595715328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1</v>
      </c>
      <c r="U14">
        <f t="shared" si="14"/>
        <v>2.066</v>
      </c>
      <c r="V14">
        <f t="shared" si="15"/>
        <v>2.452</v>
      </c>
      <c r="W14">
        <f t="shared" si="16"/>
        <v>-2.066</v>
      </c>
      <c r="X14">
        <f t="shared" si="17"/>
        <v>-2.452</v>
      </c>
      <c r="Z14" s="5">
        <f t="shared" si="0"/>
        <v>0.09567657226239999</v>
      </c>
      <c r="AA14">
        <f t="shared" si="1"/>
        <v>-0.8793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15.1</v>
      </c>
      <c r="H15">
        <v>-0.8793</v>
      </c>
      <c r="I15" s="5">
        <f t="shared" si="2"/>
        <v>-0.04438611047423999</v>
      </c>
      <c r="J15" s="5">
        <f t="shared" si="3"/>
        <v>-0.09931874219008002</v>
      </c>
      <c r="K15" s="5">
        <f t="shared" si="4"/>
        <v>-0.9749765722624</v>
      </c>
      <c r="L15" s="5">
        <f t="shared" si="5"/>
        <v>-0.8793</v>
      </c>
      <c r="M15" s="5">
        <f t="shared" si="6"/>
        <v>-0.09931874219008002</v>
      </c>
      <c r="N15" s="11">
        <f t="shared" si="7"/>
        <v>0</v>
      </c>
      <c r="O15" s="11">
        <f t="shared" si="8"/>
        <v>0.9749765722624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0</v>
      </c>
      <c r="U15">
        <f t="shared" si="14"/>
        <v>2.066</v>
      </c>
      <c r="V15">
        <f t="shared" si="15"/>
        <v>2.452</v>
      </c>
      <c r="W15">
        <f t="shared" si="16"/>
        <v>-2.066</v>
      </c>
      <c r="X15">
        <f t="shared" si="17"/>
        <v>-2.452</v>
      </c>
      <c r="Z15" s="5">
        <f t="shared" si="0"/>
        <v>-0.09931874219008002</v>
      </c>
      <c r="AA15">
        <f t="shared" si="1"/>
        <v>-0.7271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15.58</v>
      </c>
      <c r="H16">
        <v>-0.7271</v>
      </c>
      <c r="I16" s="5">
        <f t="shared" si="2"/>
        <v>-0.18092888837939197</v>
      </c>
      <c r="J16" s="5">
        <f t="shared" si="3"/>
        <v>-0.22487499375206402</v>
      </c>
      <c r="K16" s="5">
        <f t="shared" si="4"/>
        <v>-0.62778125780992</v>
      </c>
      <c r="L16" s="5">
        <f t="shared" si="5"/>
        <v>-0.7271</v>
      </c>
      <c r="M16" s="5">
        <f t="shared" si="6"/>
        <v>-0.22487499375206402</v>
      </c>
      <c r="N16" s="11">
        <f t="shared" si="7"/>
        <v>0</v>
      </c>
      <c r="O16" s="11">
        <f t="shared" si="8"/>
        <v>0.62778125780992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0</v>
      </c>
      <c r="U16">
        <f t="shared" si="14"/>
        <v>2.066</v>
      </c>
      <c r="V16">
        <f t="shared" si="15"/>
        <v>2.452</v>
      </c>
      <c r="W16">
        <f t="shared" si="16"/>
        <v>-2.066</v>
      </c>
      <c r="X16">
        <f t="shared" si="17"/>
        <v>-2.452</v>
      </c>
      <c r="Z16" s="5">
        <f t="shared" si="0"/>
        <v>-0.22487499375206402</v>
      </c>
      <c r="AA16">
        <f t="shared" si="1"/>
        <v>-1.6456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12.9</v>
      </c>
      <c r="H17">
        <v>-1.6456</v>
      </c>
      <c r="I17" s="5">
        <f t="shared" si="2"/>
        <v>-0.4738631107035136</v>
      </c>
      <c r="J17" s="5">
        <f t="shared" si="3"/>
        <v>-0.5090199950016512</v>
      </c>
      <c r="K17" s="5">
        <f t="shared" si="4"/>
        <v>-1.420725006247936</v>
      </c>
      <c r="L17" s="5">
        <f t="shared" si="5"/>
        <v>-1.6456</v>
      </c>
      <c r="M17" s="5">
        <f t="shared" si="6"/>
        <v>-0.5090199950016512</v>
      </c>
      <c r="N17" s="11">
        <f t="shared" si="7"/>
        <v>0</v>
      </c>
      <c r="O17" s="11">
        <f t="shared" si="8"/>
        <v>1.420725006247936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0</v>
      </c>
      <c r="U17">
        <f t="shared" si="14"/>
        <v>2.066</v>
      </c>
      <c r="V17">
        <f t="shared" si="15"/>
        <v>2.452</v>
      </c>
      <c r="W17">
        <f t="shared" si="16"/>
        <v>-2.066</v>
      </c>
      <c r="X17">
        <f t="shared" si="17"/>
        <v>-2.452</v>
      </c>
      <c r="Z17" s="5">
        <f t="shared" si="0"/>
        <v>-0.5090199950016512</v>
      </c>
      <c r="AA17">
        <f t="shared" si="1"/>
        <v>1.3973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26.79</v>
      </c>
      <c r="H18">
        <v>1.3973</v>
      </c>
      <c r="I18" s="5">
        <f t="shared" si="2"/>
        <v>-0.09963048856281093</v>
      </c>
      <c r="J18" s="5">
        <f t="shared" si="3"/>
        <v>-0.12775599600132098</v>
      </c>
      <c r="K18" s="5">
        <f t="shared" si="4"/>
        <v>1.9063199950016512</v>
      </c>
      <c r="L18" s="5">
        <f t="shared" si="5"/>
        <v>1.3973</v>
      </c>
      <c r="M18" s="5">
        <f t="shared" si="6"/>
        <v>-0.12775599600132098</v>
      </c>
      <c r="N18" s="11">
        <f t="shared" si="7"/>
        <v>0</v>
      </c>
      <c r="O18" s="11">
        <f t="shared" si="8"/>
        <v>1.9063199950016512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2.066</v>
      </c>
      <c r="V18">
        <f t="shared" si="15"/>
        <v>2.452</v>
      </c>
      <c r="W18">
        <f t="shared" si="16"/>
        <v>-2.066</v>
      </c>
      <c r="X18">
        <f t="shared" si="17"/>
        <v>-2.452</v>
      </c>
      <c r="Z18" s="5">
        <f t="shared" si="0"/>
        <v>-0.12775599600132098</v>
      </c>
      <c r="AA18">
        <f t="shared" si="1"/>
        <v>0.4186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20.17</v>
      </c>
      <c r="H19">
        <v>0.4186</v>
      </c>
      <c r="I19" s="5">
        <f t="shared" si="2"/>
        <v>0.00401560914975127</v>
      </c>
      <c r="J19" s="5">
        <f t="shared" si="3"/>
        <v>-0.018484796801056774</v>
      </c>
      <c r="K19" s="5">
        <f t="shared" si="4"/>
        <v>0.546355996001321</v>
      </c>
      <c r="L19" s="5">
        <f t="shared" si="5"/>
        <v>0.4186</v>
      </c>
      <c r="M19" s="5">
        <f t="shared" si="6"/>
        <v>-0.018484796801056774</v>
      </c>
      <c r="N19" s="11">
        <f t="shared" si="7"/>
        <v>0</v>
      </c>
      <c r="O19" s="11">
        <f t="shared" si="8"/>
        <v>0.546355996001321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2.066</v>
      </c>
      <c r="V19">
        <f t="shared" si="15"/>
        <v>2.452</v>
      </c>
      <c r="W19">
        <f t="shared" si="16"/>
        <v>-2.066</v>
      </c>
      <c r="X19">
        <f t="shared" si="17"/>
        <v>-2.452</v>
      </c>
      <c r="Z19" s="5">
        <f t="shared" si="0"/>
        <v>-0.018484796801056774</v>
      </c>
      <c r="AA19">
        <f t="shared" si="1"/>
        <v>0.9027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23.21</v>
      </c>
      <c r="H20">
        <v>0.9027</v>
      </c>
      <c r="I20" s="5">
        <f t="shared" si="2"/>
        <v>0.183752487319801</v>
      </c>
      <c r="J20" s="5">
        <f t="shared" si="3"/>
        <v>0.1657521625591546</v>
      </c>
      <c r="K20" s="5">
        <f t="shared" si="4"/>
        <v>0.9211847968010567</v>
      </c>
      <c r="L20" s="5">
        <f t="shared" si="5"/>
        <v>0.9027</v>
      </c>
      <c r="M20" s="5">
        <f t="shared" si="6"/>
        <v>0.1657521625591546</v>
      </c>
      <c r="N20" s="11">
        <f t="shared" si="7"/>
        <v>0</v>
      </c>
      <c r="O20" s="11">
        <f t="shared" si="8"/>
        <v>0.9211847968010567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0</v>
      </c>
      <c r="U20">
        <f t="shared" si="14"/>
        <v>2.066</v>
      </c>
      <c r="V20">
        <f t="shared" si="15"/>
        <v>2.452</v>
      </c>
      <c r="W20">
        <f t="shared" si="16"/>
        <v>-2.066</v>
      </c>
      <c r="X20">
        <f t="shared" si="17"/>
        <v>-2.452</v>
      </c>
      <c r="Z20" s="5">
        <f t="shared" si="0"/>
        <v>0.1657521625591546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8:28" ht="12.75">
      <c r="H22" s="18"/>
      <c r="I22" s="3"/>
      <c r="J22" s="4">
        <f>AVERAGE(H23:H25)</f>
        <v>0.09363333333333333</v>
      </c>
      <c r="K22" s="3"/>
      <c r="L22" s="19"/>
      <c r="M22" s="4">
        <f>AVERAGE(L23:L25)</f>
        <v>0.09363333333333333</v>
      </c>
      <c r="N22" s="9"/>
      <c r="O22" s="9"/>
      <c r="Z22" s="4">
        <f>M22</f>
        <v>0.09363333333333333</v>
      </c>
      <c r="AB22">
        <f>H23</f>
        <v>0.6943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17.25</v>
      </c>
      <c r="H23">
        <v>0.6943</v>
      </c>
      <c r="I23" s="5">
        <f>AB$2*H23+(1-AB$2)*I22</f>
        <v>0.13886</v>
      </c>
      <c r="J23" s="5">
        <f>IF(L22&lt;&gt;H22,M23,AB$3*H23+(1-AB$3)*J22)</f>
        <v>0.21376666666666666</v>
      </c>
      <c r="K23" s="5">
        <f>H23-J22</f>
        <v>0.6006666666666667</v>
      </c>
      <c r="L23" s="5">
        <f>IF(ISBLANK(H24)=TRUE,H23,IF(AND(ABS(H23-H24)&gt;AF$2,ABS(K23)&gt;AF$2),IF(H23&lt;0,J22-AF$2,J22+AF$2),H23))</f>
        <v>0.6943</v>
      </c>
      <c r="M23" s="5">
        <f>AB$3*L23+(1-AB$3)*M22</f>
        <v>0.21376666666666666</v>
      </c>
      <c r="N23" s="11">
        <f>IF(L23&lt;&gt;H23,1,0)</f>
        <v>0</v>
      </c>
      <c r="O23" s="11">
        <f>ABS(K23)</f>
        <v>0.6006666666666667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0</v>
      </c>
      <c r="U23">
        <f aca="true" t="shared" si="18" ref="U23:X26">AH$3</f>
        <v>2.066</v>
      </c>
      <c r="V23">
        <f t="shared" si="18"/>
        <v>2.452</v>
      </c>
      <c r="W23">
        <f t="shared" si="18"/>
        <v>-2.066</v>
      </c>
      <c r="X23">
        <f t="shared" si="18"/>
        <v>-2.452</v>
      </c>
      <c r="Z23" s="5">
        <f>M23</f>
        <v>0.21376666666666666</v>
      </c>
      <c r="AB23">
        <f>H24</f>
        <v>-0.7305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12.5</v>
      </c>
      <c r="H24">
        <v>-0.7305</v>
      </c>
      <c r="I24" s="5">
        <f>AB$2*H24+(1-AB$2)*I23</f>
        <v>-0.03501199999999999</v>
      </c>
      <c r="J24" s="5">
        <f>IF(L23&lt;&gt;H23,M24,AB$3*H24+(1-AB$3)*J23)</f>
        <v>0.024913333333333343</v>
      </c>
      <c r="K24" s="5">
        <f>H24-J23</f>
        <v>-0.9442666666666667</v>
      </c>
      <c r="L24" s="5">
        <f>IF(ISBLANK(H25)=TRUE,H24,IF(AND(ABS(H24-H25)&gt;AF$2,ABS(K24)&gt;AF$2),IF(H24&lt;0,J23-AF$2,J23+AF$2),H24))</f>
        <v>-0.7305</v>
      </c>
      <c r="M24" s="5">
        <f>AB$3*L24+(1-AB$3)*M23</f>
        <v>0.024913333333333343</v>
      </c>
      <c r="N24" s="11">
        <f>IF(L24&lt;&gt;H24,1,0)</f>
        <v>0</v>
      </c>
      <c r="O24" s="11">
        <f>ABS(K24)</f>
        <v>0.9442666666666667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0</v>
      </c>
      <c r="U24">
        <f t="shared" si="18"/>
        <v>2.066</v>
      </c>
      <c r="V24">
        <f t="shared" si="18"/>
        <v>2.452</v>
      </c>
      <c r="W24">
        <f t="shared" si="18"/>
        <v>-2.066</v>
      </c>
      <c r="X24">
        <f t="shared" si="18"/>
        <v>-2.452</v>
      </c>
      <c r="Z24" s="5">
        <f>M24</f>
        <v>0.024913333333333343</v>
      </c>
      <c r="AB24">
        <f>H25</f>
        <v>0.3171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11.46</v>
      </c>
      <c r="H25">
        <v>0.3171</v>
      </c>
      <c r="I25" s="5">
        <f>AB$2*H25+(1-AB$2)*I24</f>
        <v>0.03541040000000001</v>
      </c>
      <c r="J25" s="5">
        <f>IF(L24&lt;&gt;H24,M25,AB$3*H25+(1-AB$3)*J24)</f>
        <v>0.08335066666666668</v>
      </c>
      <c r="K25" s="5">
        <f>H25-J24</f>
        <v>0.29218666666666665</v>
      </c>
      <c r="L25" s="5">
        <f>IF(ISBLANK(H26)=TRUE,H25,IF(AND(ABS(H25-H26)&gt;AF$2,ABS(K25)&gt;AF$2),IF(H25&lt;0,J24-AF$2,J24+AF$2),H25))</f>
        <v>0.3171</v>
      </c>
      <c r="M25" s="5">
        <f>AB$3*L25+(1-AB$3)*M24</f>
        <v>0.08335066666666668</v>
      </c>
      <c r="N25" s="11">
        <f>IF(L25&lt;&gt;H25,1,0)</f>
        <v>0</v>
      </c>
      <c r="O25" s="11">
        <f>ABS(K25)</f>
        <v>0.29218666666666665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1</v>
      </c>
      <c r="U25">
        <f t="shared" si="18"/>
        <v>2.066</v>
      </c>
      <c r="V25">
        <f t="shared" si="18"/>
        <v>2.452</v>
      </c>
      <c r="W25">
        <f t="shared" si="18"/>
        <v>-2.066</v>
      </c>
      <c r="X25">
        <f t="shared" si="18"/>
        <v>-2.452</v>
      </c>
      <c r="Z25" s="5">
        <f>M25</f>
        <v>0.08335066666666668</v>
      </c>
      <c r="AB25">
        <f>H26</f>
        <v>0.335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19.38</v>
      </c>
      <c r="H26">
        <v>0.335</v>
      </c>
      <c r="I26" s="5">
        <f>AB$2*H26+(1-AB$2)*I25</f>
        <v>0.09532832000000001</v>
      </c>
      <c r="J26" s="5">
        <f>IF(L25&lt;&gt;H25,M26,AB$3*H26+(1-AB$3)*J25)</f>
        <v>0.13368053333333335</v>
      </c>
      <c r="K26" s="5">
        <f>H26-J25</f>
        <v>0.25164933333333334</v>
      </c>
      <c r="L26" s="5">
        <f>IF(ISBLANK(H27)=TRUE,H26,IF(AND(ABS(H26-H27)&gt;AF$2,ABS(K26)&gt;AF$2),IF(H26&lt;0,J25-AF$2,J25+AF$2),H26))</f>
        <v>0.335</v>
      </c>
      <c r="M26" s="5">
        <f>AB$3*L26+(1-AB$3)*M25</f>
        <v>0.13368053333333335</v>
      </c>
      <c r="N26" s="11">
        <f>IF(L26&lt;&gt;H26,1,0)</f>
        <v>0</v>
      </c>
      <c r="O26" s="11">
        <f>ABS(K26)</f>
        <v>0.25164933333333334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1</v>
      </c>
      <c r="U26">
        <f t="shared" si="18"/>
        <v>2.066</v>
      </c>
      <c r="V26">
        <f t="shared" si="18"/>
        <v>2.452</v>
      </c>
      <c r="W26">
        <f t="shared" si="18"/>
        <v>-2.066</v>
      </c>
      <c r="X26">
        <f t="shared" si="18"/>
        <v>-2.452</v>
      </c>
      <c r="Z26" s="5">
        <f>M26</f>
        <v>0.13368053333333335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8:29" ht="12.75">
      <c r="H28" s="18"/>
      <c r="I28" s="3"/>
      <c r="J28" s="4">
        <f>AVERAGE(H29:H31)</f>
        <v>0.4031</v>
      </c>
      <c r="K28" s="3"/>
      <c r="L28" s="19"/>
      <c r="M28" s="4">
        <f>AVERAGE(L29:L31)</f>
        <v>0.4031</v>
      </c>
      <c r="N28" s="9"/>
      <c r="O28" s="9"/>
      <c r="Z28" s="4">
        <f>M28</f>
        <v>0.4031</v>
      </c>
      <c r="AC28">
        <f>H29</f>
        <v>0.4521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16.46</v>
      </c>
      <c r="H29">
        <v>0.4521</v>
      </c>
      <c r="I29" s="5">
        <f>AB$2*H29+(1-AB$2)*I28</f>
        <v>0.09042</v>
      </c>
      <c r="J29" s="5">
        <f>IF(L28&lt;&gt;H28,M29,AB$3*H29+(1-AB$3)*J28)</f>
        <v>0.41290000000000004</v>
      </c>
      <c r="K29" s="5">
        <f>H29-J28</f>
        <v>0.04899999999999999</v>
      </c>
      <c r="L29" s="5">
        <f>IF(ISBLANK(H30)=TRUE,H29,IF(AND(ABS(H29-H30)&gt;AF$2,ABS(K29)&gt;AF$2),IF(H29&lt;0,J28-AF$2,J28+AF$2),H29))</f>
        <v>0.4521</v>
      </c>
      <c r="M29" s="5">
        <f>AB$3*L29+(1-AB$3)*M28</f>
        <v>0.41290000000000004</v>
      </c>
      <c r="N29" s="11">
        <f>IF(L29&lt;&gt;H29,1,0)</f>
        <v>0</v>
      </c>
      <c r="O29" s="11">
        <f>ABS(K29)</f>
        <v>0.04899999999999999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1</v>
      </c>
      <c r="U29">
        <f aca="true" t="shared" si="19" ref="U29:X32">AH$3</f>
        <v>2.066</v>
      </c>
      <c r="V29">
        <f t="shared" si="19"/>
        <v>2.452</v>
      </c>
      <c r="W29">
        <f t="shared" si="19"/>
        <v>-2.066</v>
      </c>
      <c r="X29">
        <f t="shared" si="19"/>
        <v>-2.452</v>
      </c>
      <c r="Z29" s="5">
        <f>M29</f>
        <v>0.41290000000000004</v>
      </c>
      <c r="AC29">
        <f>H30</f>
        <v>-0.0461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17.92</v>
      </c>
      <c r="H30">
        <v>-0.0461</v>
      </c>
      <c r="I30" s="5">
        <f>AB$2*H30+(1-AB$2)*I29</f>
        <v>0.06311599999999999</v>
      </c>
      <c r="J30" s="5">
        <f>IF(L29&lt;&gt;H29,M30,AB$3*H30+(1-AB$3)*J29)</f>
        <v>0.32110000000000005</v>
      </c>
      <c r="K30" s="5">
        <f>H30-J29</f>
        <v>-0.4590000000000001</v>
      </c>
      <c r="L30" s="5">
        <f>IF(ISBLANK(H31)=TRUE,H30,IF(AND(ABS(H30-H31)&gt;AF$2,ABS(K30)&gt;AF$2),IF(H30&lt;0,J29-AF$2,J29+AF$2),H30))</f>
        <v>-0.0461</v>
      </c>
      <c r="M30" s="5">
        <f>AB$3*L30+(1-AB$3)*M29</f>
        <v>0.32110000000000005</v>
      </c>
      <c r="N30" s="11">
        <f>IF(L30&lt;&gt;H30,1,0)</f>
        <v>0</v>
      </c>
      <c r="O30" s="11">
        <f>ABS(K30)</f>
        <v>0.4590000000000001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1</v>
      </c>
      <c r="U30">
        <f t="shared" si="19"/>
        <v>2.066</v>
      </c>
      <c r="V30">
        <f t="shared" si="19"/>
        <v>2.452</v>
      </c>
      <c r="W30">
        <f t="shared" si="19"/>
        <v>-2.066</v>
      </c>
      <c r="X30">
        <f t="shared" si="19"/>
        <v>-2.452</v>
      </c>
      <c r="Z30" s="5">
        <f>M30</f>
        <v>0.32110000000000005</v>
      </c>
      <c r="AC30">
        <f>H31</f>
        <v>0.8033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13.54</v>
      </c>
      <c r="H31">
        <v>0.8033</v>
      </c>
      <c r="I31" s="5">
        <f>AB$2*H31+(1-AB$2)*I30</f>
        <v>0.21115280000000003</v>
      </c>
      <c r="J31" s="5">
        <f>IF(L30&lt;&gt;H30,M31,AB$3*H31+(1-AB$3)*J30)</f>
        <v>0.4175400000000001</v>
      </c>
      <c r="K31" s="5">
        <f>H31-J30</f>
        <v>0.48219999999999996</v>
      </c>
      <c r="L31" s="5">
        <f>IF(ISBLANK(H32)=TRUE,H31,IF(AND(ABS(H31-H32)&gt;AF$2,ABS(K31)&gt;AF$2),IF(H31&lt;0,J30-AF$2,J30+AF$2),H31))</f>
        <v>0.8033</v>
      </c>
      <c r="M31" s="5">
        <f>AB$3*L31+(1-AB$3)*M30</f>
        <v>0.4175400000000001</v>
      </c>
      <c r="N31" s="11">
        <f>IF(L31&lt;&gt;H31,1,0)</f>
        <v>0</v>
      </c>
      <c r="O31" s="11">
        <f>ABS(K31)</f>
        <v>0.48219999999999996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1</v>
      </c>
      <c r="U31">
        <f t="shared" si="19"/>
        <v>2.066</v>
      </c>
      <c r="V31">
        <f t="shared" si="19"/>
        <v>2.452</v>
      </c>
      <c r="W31">
        <f t="shared" si="19"/>
        <v>-2.066</v>
      </c>
      <c r="X31">
        <f t="shared" si="19"/>
        <v>-2.452</v>
      </c>
      <c r="Z31" s="5">
        <f>M31</f>
        <v>0.4175400000000001</v>
      </c>
      <c r="AC31">
        <f>H32</f>
        <v>0.7349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21.04</v>
      </c>
      <c r="H32">
        <v>0.7349</v>
      </c>
      <c r="I32" s="5">
        <f>AB$2*H32+(1-AB$2)*I31</f>
        <v>0.31590224</v>
      </c>
      <c r="J32" s="5">
        <f>IF(L31&lt;&gt;H31,M32,AB$3*H32+(1-AB$3)*J31)</f>
        <v>0.4810120000000001</v>
      </c>
      <c r="K32" s="5">
        <f>H32-J31</f>
        <v>0.3173599999999999</v>
      </c>
      <c r="L32" s="5">
        <f>IF(ISBLANK(H33)=TRUE,H32,IF(AND(ABS(H32-H33)&gt;AF$2,ABS(K32)&gt;AF$2),IF(H32&lt;0,J31-AF$2,J31+AF$2),H32))</f>
        <v>0.7349</v>
      </c>
      <c r="M32" s="5">
        <f>AB$3*L32+(1-AB$3)*M31</f>
        <v>0.4810120000000001</v>
      </c>
      <c r="N32" s="11">
        <f>IF(L32&lt;&gt;H32,1,0)</f>
        <v>0</v>
      </c>
      <c r="O32" s="11">
        <f>ABS(K32)</f>
        <v>0.3173599999999999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1</v>
      </c>
      <c r="U32">
        <f t="shared" si="19"/>
        <v>2.066</v>
      </c>
      <c r="V32">
        <f t="shared" si="19"/>
        <v>2.452</v>
      </c>
      <c r="W32">
        <f t="shared" si="19"/>
        <v>-2.066</v>
      </c>
      <c r="X32">
        <f t="shared" si="19"/>
        <v>-2.452</v>
      </c>
      <c r="Z32" s="5">
        <f>M32</f>
        <v>0.4810120000000001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8:30" ht="12.75">
      <c r="H34" s="18"/>
      <c r="I34" s="3"/>
      <c r="J34" s="4">
        <f>AVERAGE(H35:H37)</f>
        <v>-1.0403</v>
      </c>
      <c r="K34" s="3"/>
      <c r="L34" s="19"/>
      <c r="M34" s="4">
        <f>AVERAGE(L35:L37)</f>
        <v>-1.0403</v>
      </c>
      <c r="N34" s="9"/>
      <c r="O34" s="9"/>
      <c r="Z34" s="4">
        <f aca="true" t="shared" si="20" ref="Z34:Z40">M34</f>
        <v>-1.0403</v>
      </c>
      <c r="AD34">
        <f aca="true" t="shared" si="21" ref="AD34:AD39">H35</f>
        <v>-0.3824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14.38</v>
      </c>
      <c r="H35">
        <v>-0.3824</v>
      </c>
      <c r="I35" s="5">
        <f aca="true" t="shared" si="22" ref="I35:I40">AB$2*H35+(1-AB$2)*I34</f>
        <v>-0.07648</v>
      </c>
      <c r="J35" s="5">
        <f aca="true" t="shared" si="23" ref="J35:J40">IF(L34&lt;&gt;H34,M35,AB$3*H35+(1-AB$3)*J34)</f>
        <v>-0.9087200000000001</v>
      </c>
      <c r="K35" s="5">
        <f aca="true" t="shared" si="24" ref="K35:K40">H35-J34</f>
        <v>0.6578999999999999</v>
      </c>
      <c r="L35" s="5">
        <f aca="true" t="shared" si="25" ref="L35:L40">IF(ISBLANK(H36)=TRUE,H35,IF(AND(ABS(H35-H36)&gt;AF$2,ABS(K35)&gt;AF$2),IF(H35&lt;0,J34-AF$2,J34+AF$2),H35))</f>
        <v>-0.3824</v>
      </c>
      <c r="M35" s="5">
        <f aca="true" t="shared" si="26" ref="M35:M40">AB$3*L35+(1-AB$3)*M34</f>
        <v>-0.9087200000000001</v>
      </c>
      <c r="N35" s="11">
        <f aca="true" t="shared" si="27" ref="N35:N40">IF(L35&lt;&gt;H35,1,0)</f>
        <v>0</v>
      </c>
      <c r="O35" s="11">
        <f aca="true" t="shared" si="28" ref="O35:O40">ABS(K35)</f>
        <v>0.6578999999999999</v>
      </c>
      <c r="P35">
        <f aca="true" t="shared" si="29" ref="P35:P40">IF(ABS(K35)&gt;AF$2,1,0)</f>
        <v>0</v>
      </c>
      <c r="Q35" s="12">
        <f aca="true" t="shared" si="30" ref="Q35:Q40">IF(ABS(H35)&gt;AB$1,1,0)</f>
        <v>0</v>
      </c>
      <c r="R35" s="12">
        <f aca="true" t="shared" si="31" ref="R35:R40">IF(OR(M35&gt;AL$3,M35&lt;AM$3),1,0)</f>
        <v>0</v>
      </c>
      <c r="S35">
        <f aca="true" t="shared" si="32" ref="S35:S40">IF(AND(O35&gt;AF$1,O35&lt;AF$2),1,0)</f>
        <v>0</v>
      </c>
      <c r="T35">
        <f aca="true" t="shared" si="33" ref="T35:T40">IF(AND(ABS(J35)&lt;=0.5,O35&lt;=0.5),1,0)</f>
        <v>0</v>
      </c>
      <c r="U35">
        <f aca="true" t="shared" si="34" ref="U35:U40">AH$3</f>
        <v>2.066</v>
      </c>
      <c r="V35">
        <f aca="true" t="shared" si="35" ref="V35:V40">AI$3</f>
        <v>2.452</v>
      </c>
      <c r="W35">
        <f aca="true" t="shared" si="36" ref="W35:W40">AJ$3</f>
        <v>-2.066</v>
      </c>
      <c r="X35">
        <f aca="true" t="shared" si="37" ref="X35:X40">AK$3</f>
        <v>-2.452</v>
      </c>
      <c r="Z35" s="5">
        <f t="shared" si="20"/>
        <v>-0.9087200000000001</v>
      </c>
      <c r="AD35">
        <f t="shared" si="21"/>
        <v>-1.0207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8.13</v>
      </c>
      <c r="H36">
        <v>-1.0207</v>
      </c>
      <c r="I36" s="5">
        <f t="shared" si="22"/>
        <v>-0.265324</v>
      </c>
      <c r="J36" s="5">
        <f t="shared" si="23"/>
        <v>-0.931116</v>
      </c>
      <c r="K36" s="5">
        <f t="shared" si="24"/>
        <v>-0.11197999999999986</v>
      </c>
      <c r="L36" s="5">
        <f t="shared" si="25"/>
        <v>-1.0207</v>
      </c>
      <c r="M36" s="5">
        <f t="shared" si="26"/>
        <v>-0.931116</v>
      </c>
      <c r="N36" s="11">
        <f t="shared" si="27"/>
        <v>0</v>
      </c>
      <c r="O36" s="11">
        <f t="shared" si="28"/>
        <v>0.11197999999999986</v>
      </c>
      <c r="P36">
        <f t="shared" si="29"/>
        <v>0</v>
      </c>
      <c r="Q36" s="12">
        <f t="shared" si="30"/>
        <v>0</v>
      </c>
      <c r="R36" s="12">
        <f t="shared" si="31"/>
        <v>0</v>
      </c>
      <c r="S36">
        <f t="shared" si="32"/>
        <v>0</v>
      </c>
      <c r="T36">
        <f t="shared" si="33"/>
        <v>0</v>
      </c>
      <c r="U36">
        <f t="shared" si="34"/>
        <v>2.066</v>
      </c>
      <c r="V36">
        <f t="shared" si="35"/>
        <v>2.452</v>
      </c>
      <c r="W36">
        <f t="shared" si="36"/>
        <v>-2.066</v>
      </c>
      <c r="X36">
        <f t="shared" si="37"/>
        <v>-2.452</v>
      </c>
      <c r="Z36" s="5">
        <f t="shared" si="20"/>
        <v>-0.931116</v>
      </c>
      <c r="AD36">
        <f t="shared" si="21"/>
        <v>-1.7178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12.71</v>
      </c>
      <c r="H37">
        <v>-1.7178</v>
      </c>
      <c r="I37" s="5">
        <f t="shared" si="22"/>
        <v>-0.5558192000000001</v>
      </c>
      <c r="J37" s="5">
        <f t="shared" si="23"/>
        <v>-1.0884528000000002</v>
      </c>
      <c r="K37" s="5">
        <f t="shared" si="24"/>
        <v>-0.7866839999999999</v>
      </c>
      <c r="L37" s="5">
        <f t="shared" si="25"/>
        <v>-1.7178</v>
      </c>
      <c r="M37" s="5">
        <f t="shared" si="26"/>
        <v>-1.0884528000000002</v>
      </c>
      <c r="N37" s="11">
        <f t="shared" si="27"/>
        <v>0</v>
      </c>
      <c r="O37" s="11">
        <f t="shared" si="28"/>
        <v>0.7866839999999999</v>
      </c>
      <c r="P37">
        <f t="shared" si="29"/>
        <v>0</v>
      </c>
      <c r="Q37" s="12">
        <f t="shared" si="30"/>
        <v>0</v>
      </c>
      <c r="R37" s="12">
        <f t="shared" si="31"/>
        <v>0</v>
      </c>
      <c r="S37">
        <f t="shared" si="32"/>
        <v>0</v>
      </c>
      <c r="T37">
        <f t="shared" si="33"/>
        <v>0</v>
      </c>
      <c r="U37">
        <f t="shared" si="34"/>
        <v>2.066</v>
      </c>
      <c r="V37">
        <f t="shared" si="35"/>
        <v>2.452</v>
      </c>
      <c r="W37">
        <f t="shared" si="36"/>
        <v>-2.066</v>
      </c>
      <c r="X37">
        <f t="shared" si="37"/>
        <v>-2.452</v>
      </c>
      <c r="Z37" s="5">
        <f t="shared" si="20"/>
        <v>-1.0884528000000002</v>
      </c>
      <c r="AD37">
        <f t="shared" si="21"/>
        <v>-0.7072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19.38</v>
      </c>
      <c r="H38">
        <v>-0.7072</v>
      </c>
      <c r="I38" s="5">
        <f t="shared" si="22"/>
        <v>-0.5860953600000001</v>
      </c>
      <c r="J38" s="5">
        <f t="shared" si="23"/>
        <v>-1.0122022400000001</v>
      </c>
      <c r="K38" s="5">
        <f t="shared" si="24"/>
        <v>0.38125280000000017</v>
      </c>
      <c r="L38" s="5">
        <f t="shared" si="25"/>
        <v>-0.7072</v>
      </c>
      <c r="M38" s="5">
        <f t="shared" si="26"/>
        <v>-1.0122022400000001</v>
      </c>
      <c r="N38" s="11">
        <f t="shared" si="27"/>
        <v>0</v>
      </c>
      <c r="O38" s="11">
        <f t="shared" si="28"/>
        <v>0.38125280000000017</v>
      </c>
      <c r="P38">
        <f t="shared" si="29"/>
        <v>0</v>
      </c>
      <c r="Q38" s="12">
        <f t="shared" si="30"/>
        <v>0</v>
      </c>
      <c r="R38" s="12">
        <f t="shared" si="31"/>
        <v>0</v>
      </c>
      <c r="S38">
        <f t="shared" si="32"/>
        <v>0</v>
      </c>
      <c r="T38">
        <f t="shared" si="33"/>
        <v>0</v>
      </c>
      <c r="U38">
        <f t="shared" si="34"/>
        <v>2.066</v>
      </c>
      <c r="V38">
        <f t="shared" si="35"/>
        <v>2.452</v>
      </c>
      <c r="W38">
        <f t="shared" si="36"/>
        <v>-2.066</v>
      </c>
      <c r="X38">
        <f t="shared" si="37"/>
        <v>-2.452</v>
      </c>
      <c r="Z38" s="5">
        <f t="shared" si="20"/>
        <v>-1.0122022400000001</v>
      </c>
      <c r="AD38">
        <f t="shared" si="21"/>
        <v>1.3245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23.75</v>
      </c>
      <c r="H39">
        <v>1.3245</v>
      </c>
      <c r="I39" s="5">
        <f t="shared" si="22"/>
        <v>-0.20397628800000006</v>
      </c>
      <c r="J39" s="5">
        <f t="shared" si="23"/>
        <v>-0.5448617920000002</v>
      </c>
      <c r="K39" s="5">
        <f t="shared" si="24"/>
        <v>2.33670224</v>
      </c>
      <c r="L39" s="5">
        <f t="shared" si="25"/>
        <v>1.3245</v>
      </c>
      <c r="M39" s="5">
        <f t="shared" si="26"/>
        <v>-0.5448617920000002</v>
      </c>
      <c r="N39" s="11">
        <f t="shared" si="27"/>
        <v>0</v>
      </c>
      <c r="O39" s="11">
        <f t="shared" si="28"/>
        <v>2.33670224</v>
      </c>
      <c r="P39">
        <f t="shared" si="29"/>
        <v>0</v>
      </c>
      <c r="Q39" s="12">
        <f t="shared" si="30"/>
        <v>0</v>
      </c>
      <c r="R39" s="12">
        <f t="shared" si="31"/>
        <v>0</v>
      </c>
      <c r="S39">
        <f t="shared" si="32"/>
        <v>1</v>
      </c>
      <c r="T39">
        <f t="shared" si="33"/>
        <v>0</v>
      </c>
      <c r="U39">
        <f t="shared" si="34"/>
        <v>2.066</v>
      </c>
      <c r="V39">
        <f t="shared" si="35"/>
        <v>2.452</v>
      </c>
      <c r="W39">
        <f t="shared" si="36"/>
        <v>-2.066</v>
      </c>
      <c r="X39">
        <f t="shared" si="37"/>
        <v>-2.452</v>
      </c>
      <c r="Z39" s="5">
        <f t="shared" si="20"/>
        <v>-0.5448617920000002</v>
      </c>
      <c r="AD39">
        <f t="shared" si="21"/>
        <v>0.6324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21.46</v>
      </c>
      <c r="H40">
        <v>0.6324</v>
      </c>
      <c r="I40" s="5">
        <f t="shared" si="22"/>
        <v>-0.036701030400000056</v>
      </c>
      <c r="J40" s="5">
        <f t="shared" si="23"/>
        <v>-0.30940943360000017</v>
      </c>
      <c r="K40" s="5">
        <f t="shared" si="24"/>
        <v>1.1772617920000001</v>
      </c>
      <c r="L40" s="5">
        <f t="shared" si="25"/>
        <v>0.6324</v>
      </c>
      <c r="M40" s="5">
        <f t="shared" si="26"/>
        <v>-0.30940943360000017</v>
      </c>
      <c r="N40" s="11">
        <f t="shared" si="27"/>
        <v>0</v>
      </c>
      <c r="O40" s="11">
        <f t="shared" si="28"/>
        <v>1.1772617920000001</v>
      </c>
      <c r="P40">
        <f t="shared" si="29"/>
        <v>0</v>
      </c>
      <c r="Q40" s="12">
        <f t="shared" si="30"/>
        <v>0</v>
      </c>
      <c r="R40" s="12">
        <f t="shared" si="31"/>
        <v>0</v>
      </c>
      <c r="S40">
        <f t="shared" si="32"/>
        <v>0</v>
      </c>
      <c r="T40">
        <f t="shared" si="33"/>
        <v>0</v>
      </c>
      <c r="U40">
        <f t="shared" si="34"/>
        <v>2.066</v>
      </c>
      <c r="V40">
        <f t="shared" si="35"/>
        <v>2.452</v>
      </c>
      <c r="W40">
        <f t="shared" si="36"/>
        <v>-2.066</v>
      </c>
      <c r="X40">
        <f t="shared" si="37"/>
        <v>-2.452</v>
      </c>
      <c r="Z40" s="5">
        <f t="shared" si="20"/>
        <v>-0.30940943360000017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8:31" ht="12.75">
      <c r="H42" s="18"/>
      <c r="I42" s="3"/>
      <c r="J42" s="4">
        <f>AVERAGE(H43:H45)</f>
        <v>-1.2751666666666666</v>
      </c>
      <c r="K42" s="3"/>
      <c r="L42" s="19"/>
      <c r="M42" s="4">
        <f>AVERAGE(L43:L45)</f>
        <v>-1.2751666666666666</v>
      </c>
      <c r="N42" s="9"/>
      <c r="O42" s="9"/>
      <c r="Z42" s="4">
        <f aca="true" t="shared" si="38" ref="Z42:Z55">M42</f>
        <v>-1.2751666666666666</v>
      </c>
      <c r="AE42">
        <f aca="true" t="shared" si="39" ref="AE42:AE55">H43</f>
        <v>-1.2613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13.96</v>
      </c>
      <c r="H43">
        <v>-1.2613</v>
      </c>
      <c r="I43" s="5">
        <f aca="true" t="shared" si="40" ref="I43:I55">AB$2*H43+(1-AB$2)*I42</f>
        <v>-0.25226000000000004</v>
      </c>
      <c r="J43" s="5">
        <f aca="true" t="shared" si="41" ref="J43:J55">IF(L42&lt;&gt;H42,M43,AB$3*H43+(1-AB$3)*J42)</f>
        <v>-1.2723933333333335</v>
      </c>
      <c r="K43" s="5">
        <f aca="true" t="shared" si="42" ref="K43:K55">H43-J42</f>
        <v>0.013866666666666472</v>
      </c>
      <c r="L43" s="5">
        <f aca="true" t="shared" si="43" ref="L43:L55">IF(ISBLANK(H44)=TRUE,H43,IF(AND(ABS(H43-H44)&gt;AF$2,ABS(K43)&gt;AF$2),IF(H43&lt;0,J42-AF$2,J42+AF$2),H43))</f>
        <v>-1.2613</v>
      </c>
      <c r="M43" s="5">
        <f aca="true" t="shared" si="44" ref="M43:M55">AB$3*L43+(1-AB$3)*M42</f>
        <v>-1.2723933333333335</v>
      </c>
      <c r="N43" s="11">
        <f aca="true" t="shared" si="45" ref="N43:N55">IF(L43&lt;&gt;H43,1,0)</f>
        <v>0</v>
      </c>
      <c r="O43" s="11">
        <f aca="true" t="shared" si="46" ref="O43:O55">ABS(K43)</f>
        <v>0.013866666666666472</v>
      </c>
      <c r="P43">
        <f aca="true" t="shared" si="47" ref="P43:P55">IF(ABS(K43)&gt;AF$2,1,0)</f>
        <v>0</v>
      </c>
      <c r="Q43" s="12">
        <f aca="true" t="shared" si="48" ref="Q43:Q55">IF(ABS(H43)&gt;AB$1,1,0)</f>
        <v>0</v>
      </c>
      <c r="R43" s="12">
        <f aca="true" t="shared" si="49" ref="R43:R55">IF(OR(M43&gt;AL$3,M43&lt;AM$3),1,0)</f>
        <v>0</v>
      </c>
      <c r="S43">
        <f aca="true" t="shared" si="50" ref="S43:S55">IF(AND(O43&gt;AF$1,O43&lt;AF$2),1,0)</f>
        <v>0</v>
      </c>
      <c r="T43">
        <f aca="true" t="shared" si="51" ref="T43:T55">IF(AND(ABS(J43)&lt;=0.5,O43&lt;=0.5),1,0)</f>
        <v>0</v>
      </c>
      <c r="U43">
        <f aca="true" t="shared" si="52" ref="U43:U55">AH$3</f>
        <v>2.066</v>
      </c>
      <c r="V43">
        <f aca="true" t="shared" si="53" ref="V43:V55">AI$3</f>
        <v>2.452</v>
      </c>
      <c r="W43">
        <f aca="true" t="shared" si="54" ref="W43:W55">AJ$3</f>
        <v>-2.066</v>
      </c>
      <c r="X43">
        <f aca="true" t="shared" si="55" ref="X43:X55">AK$3</f>
        <v>-2.452</v>
      </c>
      <c r="Z43" s="5">
        <f t="shared" si="38"/>
        <v>-1.2723933333333335</v>
      </c>
      <c r="AE43">
        <f t="shared" si="39"/>
        <v>-1.4441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9.38</v>
      </c>
      <c r="H44">
        <v>-1.4441</v>
      </c>
      <c r="I44" s="5">
        <f t="shared" si="40"/>
        <v>-0.49062800000000006</v>
      </c>
      <c r="J44" s="5">
        <f t="shared" si="41"/>
        <v>-1.3067346666666668</v>
      </c>
      <c r="K44" s="5">
        <f t="shared" si="42"/>
        <v>-0.17170666666666645</v>
      </c>
      <c r="L44" s="5">
        <f t="shared" si="43"/>
        <v>-1.4441</v>
      </c>
      <c r="M44" s="5">
        <f t="shared" si="44"/>
        <v>-1.3067346666666668</v>
      </c>
      <c r="N44" s="11">
        <f t="shared" si="45"/>
        <v>0</v>
      </c>
      <c r="O44" s="11">
        <f t="shared" si="46"/>
        <v>0.17170666666666645</v>
      </c>
      <c r="P44">
        <f t="shared" si="47"/>
        <v>0</v>
      </c>
      <c r="Q44" s="12">
        <f t="shared" si="48"/>
        <v>0</v>
      </c>
      <c r="R44" s="12">
        <f t="shared" si="49"/>
        <v>0</v>
      </c>
      <c r="S44">
        <f t="shared" si="50"/>
        <v>0</v>
      </c>
      <c r="T44">
        <f t="shared" si="51"/>
        <v>0</v>
      </c>
      <c r="U44">
        <f t="shared" si="52"/>
        <v>2.066</v>
      </c>
      <c r="V44">
        <f t="shared" si="53"/>
        <v>2.452</v>
      </c>
      <c r="W44">
        <f t="shared" si="54"/>
        <v>-2.066</v>
      </c>
      <c r="X44">
        <f t="shared" si="55"/>
        <v>-2.452</v>
      </c>
      <c r="Z44" s="5">
        <f t="shared" si="38"/>
        <v>-1.3067346666666668</v>
      </c>
      <c r="AE44">
        <f t="shared" si="39"/>
        <v>-1.1201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7</v>
      </c>
      <c r="H45">
        <v>-1.1201</v>
      </c>
      <c r="I45" s="5">
        <f t="shared" si="40"/>
        <v>-0.6165224000000001</v>
      </c>
      <c r="J45" s="5">
        <f t="shared" si="41"/>
        <v>-1.2694077333333336</v>
      </c>
      <c r="K45" s="5">
        <f t="shared" si="42"/>
        <v>0.18663466666666673</v>
      </c>
      <c r="L45" s="5">
        <f t="shared" si="43"/>
        <v>-1.1201</v>
      </c>
      <c r="M45" s="5">
        <f t="shared" si="44"/>
        <v>-1.2694077333333336</v>
      </c>
      <c r="N45" s="11">
        <f t="shared" si="45"/>
        <v>0</v>
      </c>
      <c r="O45" s="11">
        <f t="shared" si="46"/>
        <v>0.18663466666666673</v>
      </c>
      <c r="P45">
        <f t="shared" si="47"/>
        <v>0</v>
      </c>
      <c r="Q45" s="12">
        <f t="shared" si="48"/>
        <v>0</v>
      </c>
      <c r="R45" s="12">
        <f t="shared" si="49"/>
        <v>0</v>
      </c>
      <c r="S45">
        <f t="shared" si="50"/>
        <v>0</v>
      </c>
      <c r="T45">
        <f t="shared" si="51"/>
        <v>0</v>
      </c>
      <c r="U45">
        <f t="shared" si="52"/>
        <v>2.066</v>
      </c>
      <c r="V45">
        <f t="shared" si="53"/>
        <v>2.452</v>
      </c>
      <c r="W45">
        <f t="shared" si="54"/>
        <v>-2.066</v>
      </c>
      <c r="X45">
        <f t="shared" si="55"/>
        <v>-2.452</v>
      </c>
      <c r="Z45" s="5">
        <f t="shared" si="38"/>
        <v>-1.2694077333333336</v>
      </c>
      <c r="AE45">
        <f t="shared" si="39"/>
        <v>-0.2859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43.33</v>
      </c>
      <c r="H46">
        <v>-0.2859</v>
      </c>
      <c r="I46" s="5">
        <f t="shared" si="40"/>
        <v>-0.5503979200000001</v>
      </c>
      <c r="J46" s="5">
        <f t="shared" si="41"/>
        <v>-1.072706186666667</v>
      </c>
      <c r="K46" s="5">
        <f t="shared" si="42"/>
        <v>0.9835077333333335</v>
      </c>
      <c r="L46" s="5">
        <f t="shared" si="43"/>
        <v>-0.2859</v>
      </c>
      <c r="M46" s="5">
        <f t="shared" si="44"/>
        <v>-1.072706186666667</v>
      </c>
      <c r="N46" s="11">
        <f t="shared" si="45"/>
        <v>0</v>
      </c>
      <c r="O46" s="11">
        <f t="shared" si="46"/>
        <v>0.9835077333333335</v>
      </c>
      <c r="P46">
        <f t="shared" si="47"/>
        <v>0</v>
      </c>
      <c r="Q46" s="12">
        <f t="shared" si="48"/>
        <v>0</v>
      </c>
      <c r="R46" s="12">
        <f t="shared" si="49"/>
        <v>0</v>
      </c>
      <c r="S46">
        <f t="shared" si="50"/>
        <v>0</v>
      </c>
      <c r="T46">
        <f t="shared" si="51"/>
        <v>0</v>
      </c>
      <c r="U46">
        <f t="shared" si="52"/>
        <v>2.066</v>
      </c>
      <c r="V46">
        <f t="shared" si="53"/>
        <v>2.452</v>
      </c>
      <c r="W46">
        <f t="shared" si="54"/>
        <v>-2.066</v>
      </c>
      <c r="X46">
        <f t="shared" si="55"/>
        <v>-2.452</v>
      </c>
      <c r="Z46" s="5">
        <f t="shared" si="38"/>
        <v>-1.072706186666667</v>
      </c>
      <c r="AE46">
        <f t="shared" si="39"/>
        <v>0.7072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33.96</v>
      </c>
      <c r="H47">
        <v>0.7072</v>
      </c>
      <c r="I47" s="5">
        <f t="shared" si="40"/>
        <v>-0.2988783360000001</v>
      </c>
      <c r="J47" s="5">
        <f t="shared" si="41"/>
        <v>-0.7167249493333336</v>
      </c>
      <c r="K47" s="5">
        <f t="shared" si="42"/>
        <v>1.779906186666667</v>
      </c>
      <c r="L47" s="5">
        <f t="shared" si="43"/>
        <v>0.7072</v>
      </c>
      <c r="M47" s="5">
        <f t="shared" si="44"/>
        <v>-0.7167249493333336</v>
      </c>
      <c r="N47" s="11">
        <f t="shared" si="45"/>
        <v>0</v>
      </c>
      <c r="O47" s="11">
        <f t="shared" si="46"/>
        <v>1.779906186666667</v>
      </c>
      <c r="P47">
        <f t="shared" si="47"/>
        <v>0</v>
      </c>
      <c r="Q47" s="12">
        <f t="shared" si="48"/>
        <v>0</v>
      </c>
      <c r="R47" s="12">
        <f t="shared" si="49"/>
        <v>0</v>
      </c>
      <c r="S47">
        <f t="shared" si="50"/>
        <v>0</v>
      </c>
      <c r="T47">
        <f t="shared" si="51"/>
        <v>0</v>
      </c>
      <c r="U47">
        <f t="shared" si="52"/>
        <v>2.066</v>
      </c>
      <c r="V47">
        <f t="shared" si="53"/>
        <v>2.452</v>
      </c>
      <c r="W47">
        <f t="shared" si="54"/>
        <v>-2.066</v>
      </c>
      <c r="X47">
        <f t="shared" si="55"/>
        <v>-2.452</v>
      </c>
      <c r="Z47" s="5">
        <f t="shared" si="38"/>
        <v>-0.7167249493333336</v>
      </c>
      <c r="AE47">
        <f t="shared" si="39"/>
        <v>1.1116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62.08</v>
      </c>
      <c r="H48">
        <v>1.1116</v>
      </c>
      <c r="I48" s="5">
        <f t="shared" si="40"/>
        <v>-0.016782668800000095</v>
      </c>
      <c r="J48" s="5">
        <f t="shared" si="41"/>
        <v>-0.351059959466667</v>
      </c>
      <c r="K48" s="5">
        <f t="shared" si="42"/>
        <v>1.8283249493333336</v>
      </c>
      <c r="L48" s="5">
        <f t="shared" si="43"/>
        <v>1.1116</v>
      </c>
      <c r="M48" s="5">
        <f t="shared" si="44"/>
        <v>-0.351059959466667</v>
      </c>
      <c r="N48" s="11">
        <f t="shared" si="45"/>
        <v>0</v>
      </c>
      <c r="O48" s="11">
        <f t="shared" si="46"/>
        <v>1.8283249493333336</v>
      </c>
      <c r="P48">
        <f t="shared" si="47"/>
        <v>0</v>
      </c>
      <c r="Q48" s="12">
        <f t="shared" si="48"/>
        <v>0</v>
      </c>
      <c r="R48" s="12">
        <f t="shared" si="49"/>
        <v>0</v>
      </c>
      <c r="S48">
        <f t="shared" si="50"/>
        <v>0</v>
      </c>
      <c r="T48">
        <f t="shared" si="51"/>
        <v>0</v>
      </c>
      <c r="U48">
        <f t="shared" si="52"/>
        <v>2.066</v>
      </c>
      <c r="V48">
        <f t="shared" si="53"/>
        <v>2.452</v>
      </c>
      <c r="W48">
        <f t="shared" si="54"/>
        <v>-2.066</v>
      </c>
      <c r="X48">
        <f t="shared" si="55"/>
        <v>-2.452</v>
      </c>
      <c r="Z48" s="5">
        <f t="shared" si="38"/>
        <v>-0.351059959466667</v>
      </c>
      <c r="AE48">
        <f t="shared" si="39"/>
        <v>0.971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24.79</v>
      </c>
      <c r="H49">
        <v>0.971</v>
      </c>
      <c r="I49" s="5">
        <f t="shared" si="40"/>
        <v>0.18077386495999995</v>
      </c>
      <c r="J49" s="5">
        <f t="shared" si="41"/>
        <v>-0.08664796757333362</v>
      </c>
      <c r="K49" s="5">
        <f t="shared" si="42"/>
        <v>1.3220599594666669</v>
      </c>
      <c r="L49" s="5">
        <f t="shared" si="43"/>
        <v>0.971</v>
      </c>
      <c r="M49" s="5">
        <f t="shared" si="44"/>
        <v>-0.08664796757333362</v>
      </c>
      <c r="N49" s="11">
        <f t="shared" si="45"/>
        <v>0</v>
      </c>
      <c r="O49" s="11">
        <f t="shared" si="46"/>
        <v>1.3220599594666669</v>
      </c>
      <c r="P49">
        <f t="shared" si="47"/>
        <v>0</v>
      </c>
      <c r="Q49" s="12">
        <f t="shared" si="48"/>
        <v>0</v>
      </c>
      <c r="R49" s="12">
        <f t="shared" si="49"/>
        <v>0</v>
      </c>
      <c r="S49">
        <f t="shared" si="50"/>
        <v>0</v>
      </c>
      <c r="T49">
        <f t="shared" si="51"/>
        <v>0</v>
      </c>
      <c r="U49">
        <f t="shared" si="52"/>
        <v>2.066</v>
      </c>
      <c r="V49">
        <f t="shared" si="53"/>
        <v>2.452</v>
      </c>
      <c r="W49">
        <f t="shared" si="54"/>
        <v>-2.066</v>
      </c>
      <c r="X49">
        <f t="shared" si="55"/>
        <v>-2.452</v>
      </c>
      <c r="Z49" s="5">
        <f t="shared" si="38"/>
        <v>-0.08664796757333362</v>
      </c>
      <c r="AE49">
        <f t="shared" si="39"/>
        <v>1.2377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23.33</v>
      </c>
      <c r="H50">
        <v>1.2377</v>
      </c>
      <c r="I50" s="5">
        <f t="shared" si="40"/>
        <v>0.392159091968</v>
      </c>
      <c r="J50" s="5">
        <f t="shared" si="41"/>
        <v>0.17822162594133312</v>
      </c>
      <c r="K50" s="5">
        <f t="shared" si="42"/>
        <v>1.3243479675733336</v>
      </c>
      <c r="L50" s="5">
        <f t="shared" si="43"/>
        <v>1.2377</v>
      </c>
      <c r="M50" s="5">
        <f t="shared" si="44"/>
        <v>0.17822162594133312</v>
      </c>
      <c r="N50" s="11">
        <f t="shared" si="45"/>
        <v>0</v>
      </c>
      <c r="O50" s="11">
        <f t="shared" si="46"/>
        <v>1.3243479675733336</v>
      </c>
      <c r="P50">
        <f t="shared" si="47"/>
        <v>0</v>
      </c>
      <c r="Q50" s="12">
        <f t="shared" si="48"/>
        <v>0</v>
      </c>
      <c r="R50" s="12">
        <f t="shared" si="49"/>
        <v>0</v>
      </c>
      <c r="S50">
        <f t="shared" si="50"/>
        <v>0</v>
      </c>
      <c r="T50">
        <f t="shared" si="51"/>
        <v>0</v>
      </c>
      <c r="U50">
        <f t="shared" si="52"/>
        <v>2.066</v>
      </c>
      <c r="V50">
        <f t="shared" si="53"/>
        <v>2.452</v>
      </c>
      <c r="W50">
        <f t="shared" si="54"/>
        <v>-2.066</v>
      </c>
      <c r="X50">
        <f t="shared" si="55"/>
        <v>-2.452</v>
      </c>
      <c r="Z50" s="5">
        <f t="shared" si="38"/>
        <v>0.17822162594133312</v>
      </c>
      <c r="AE50">
        <f t="shared" si="39"/>
        <v>3.046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33.83</v>
      </c>
      <c r="H51">
        <v>3.046</v>
      </c>
      <c r="I51" s="5">
        <f t="shared" si="40"/>
        <v>0.9229272735744</v>
      </c>
      <c r="J51" s="5">
        <f t="shared" si="41"/>
        <v>0.7517773007530665</v>
      </c>
      <c r="K51" s="5">
        <f t="shared" si="42"/>
        <v>2.8677783740586666</v>
      </c>
      <c r="L51" s="5">
        <f t="shared" si="43"/>
        <v>2.630221625941333</v>
      </c>
      <c r="M51" s="5">
        <f t="shared" si="44"/>
        <v>0.6686216259413331</v>
      </c>
      <c r="N51" s="11">
        <f t="shared" si="45"/>
        <v>1</v>
      </c>
      <c r="O51" s="11">
        <f t="shared" si="46"/>
        <v>2.8677783740586666</v>
      </c>
      <c r="P51">
        <f t="shared" si="47"/>
        <v>1</v>
      </c>
      <c r="Q51" s="12">
        <f t="shared" si="48"/>
        <v>1</v>
      </c>
      <c r="R51" s="12">
        <f t="shared" si="49"/>
        <v>0</v>
      </c>
      <c r="S51">
        <f t="shared" si="50"/>
        <v>0</v>
      </c>
      <c r="T51">
        <f t="shared" si="51"/>
        <v>0</v>
      </c>
      <c r="U51">
        <f t="shared" si="52"/>
        <v>2.066</v>
      </c>
      <c r="V51">
        <f t="shared" si="53"/>
        <v>2.452</v>
      </c>
      <c r="W51">
        <f t="shared" si="54"/>
        <v>-2.066</v>
      </c>
      <c r="X51">
        <f t="shared" si="55"/>
        <v>-2.452</v>
      </c>
      <c r="Z51" s="5">
        <f t="shared" si="38"/>
        <v>0.6686216259413331</v>
      </c>
      <c r="AE51">
        <f t="shared" si="39"/>
        <v>-1.9773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12.05</v>
      </c>
      <c r="H52">
        <v>-1.9773</v>
      </c>
      <c r="I52" s="5">
        <f t="shared" si="40"/>
        <v>0.34288181885951996</v>
      </c>
      <c r="J52" s="5">
        <f t="shared" si="41"/>
        <v>0.1948527609036798</v>
      </c>
      <c r="K52" s="5">
        <f t="shared" si="42"/>
        <v>-2.7290773007530666</v>
      </c>
      <c r="L52" s="5">
        <f t="shared" si="43"/>
        <v>-1.7002226992469334</v>
      </c>
      <c r="M52" s="5">
        <f t="shared" si="44"/>
        <v>0.1948527609036798</v>
      </c>
      <c r="N52" s="11">
        <f t="shared" si="45"/>
        <v>1</v>
      </c>
      <c r="O52" s="11">
        <f t="shared" si="46"/>
        <v>2.7290773007530666</v>
      </c>
      <c r="P52">
        <f t="shared" si="47"/>
        <v>1</v>
      </c>
      <c r="Q52" s="12">
        <f t="shared" si="48"/>
        <v>0</v>
      </c>
      <c r="R52" s="12">
        <f t="shared" si="49"/>
        <v>0</v>
      </c>
      <c r="S52">
        <f t="shared" si="50"/>
        <v>0</v>
      </c>
      <c r="T52">
        <f t="shared" si="51"/>
        <v>0</v>
      </c>
      <c r="U52">
        <f t="shared" si="52"/>
        <v>2.066</v>
      </c>
      <c r="V52">
        <f t="shared" si="53"/>
        <v>2.452</v>
      </c>
      <c r="W52">
        <f t="shared" si="54"/>
        <v>-2.066</v>
      </c>
      <c r="X52">
        <f t="shared" si="55"/>
        <v>-2.452</v>
      </c>
      <c r="Y52" s="7"/>
      <c r="Z52" s="5">
        <f t="shared" si="38"/>
        <v>0.1948527609036798</v>
      </c>
      <c r="AE52">
        <f t="shared" si="39"/>
        <v>0.5511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20.96</v>
      </c>
      <c r="H53">
        <v>0.5511</v>
      </c>
      <c r="I53" s="5">
        <f t="shared" si="40"/>
        <v>0.38452545508761604</v>
      </c>
      <c r="J53" s="5">
        <f t="shared" si="41"/>
        <v>0.2661022087229439</v>
      </c>
      <c r="K53" s="5">
        <f t="shared" si="42"/>
        <v>0.3562472390963202</v>
      </c>
      <c r="L53" s="5">
        <f t="shared" si="43"/>
        <v>0.5511</v>
      </c>
      <c r="M53" s="5">
        <f t="shared" si="44"/>
        <v>0.2661022087229439</v>
      </c>
      <c r="N53" s="11">
        <f t="shared" si="45"/>
        <v>0</v>
      </c>
      <c r="O53" s="11">
        <f t="shared" si="46"/>
        <v>0.3562472390963202</v>
      </c>
      <c r="P53">
        <f t="shared" si="47"/>
        <v>0</v>
      </c>
      <c r="Q53" s="12">
        <f t="shared" si="48"/>
        <v>0</v>
      </c>
      <c r="R53" s="12">
        <f t="shared" si="49"/>
        <v>0</v>
      </c>
      <c r="S53">
        <f t="shared" si="50"/>
        <v>0</v>
      </c>
      <c r="T53">
        <f t="shared" si="51"/>
        <v>1</v>
      </c>
      <c r="U53">
        <f t="shared" si="52"/>
        <v>2.066</v>
      </c>
      <c r="V53">
        <f t="shared" si="53"/>
        <v>2.452</v>
      </c>
      <c r="W53">
        <f t="shared" si="54"/>
        <v>-2.066</v>
      </c>
      <c r="X53">
        <f t="shared" si="55"/>
        <v>-2.452</v>
      </c>
      <c r="Y53" s="7"/>
      <c r="Z53" s="5">
        <f t="shared" si="38"/>
        <v>0.2661022087229439</v>
      </c>
      <c r="AE53">
        <f t="shared" si="39"/>
        <v>-0.8307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14.04</v>
      </c>
      <c r="H54">
        <v>-0.8307</v>
      </c>
      <c r="I54" s="5">
        <f t="shared" si="40"/>
        <v>0.14148036407009285</v>
      </c>
      <c r="J54" s="5">
        <f t="shared" si="41"/>
        <v>0.04674176697835511</v>
      </c>
      <c r="K54" s="5">
        <f t="shared" si="42"/>
        <v>-1.0968022087229439</v>
      </c>
      <c r="L54" s="5">
        <f t="shared" si="43"/>
        <v>-0.8307</v>
      </c>
      <c r="M54" s="5">
        <f t="shared" si="44"/>
        <v>0.04674176697835511</v>
      </c>
      <c r="N54" s="11">
        <f t="shared" si="45"/>
        <v>0</v>
      </c>
      <c r="O54" s="11">
        <f t="shared" si="46"/>
        <v>1.0968022087229439</v>
      </c>
      <c r="P54">
        <f t="shared" si="47"/>
        <v>0</v>
      </c>
      <c r="Q54" s="12">
        <f t="shared" si="48"/>
        <v>0</v>
      </c>
      <c r="R54" s="12">
        <f t="shared" si="49"/>
        <v>0</v>
      </c>
      <c r="S54">
        <f t="shared" si="50"/>
        <v>0</v>
      </c>
      <c r="T54">
        <f t="shared" si="51"/>
        <v>0</v>
      </c>
      <c r="U54">
        <f t="shared" si="52"/>
        <v>2.066</v>
      </c>
      <c r="V54">
        <f t="shared" si="53"/>
        <v>2.452</v>
      </c>
      <c r="W54">
        <f t="shared" si="54"/>
        <v>-2.066</v>
      </c>
      <c r="X54">
        <f t="shared" si="55"/>
        <v>-2.452</v>
      </c>
      <c r="Y54" s="7"/>
      <c r="Z54" s="5">
        <f t="shared" si="38"/>
        <v>0.04674176697835511</v>
      </c>
      <c r="AE54">
        <f t="shared" si="39"/>
        <v>0.0737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18.25</v>
      </c>
      <c r="H55">
        <v>0.0737</v>
      </c>
      <c r="I55" s="5">
        <f t="shared" si="40"/>
        <v>0.12792429125607427</v>
      </c>
      <c r="J55" s="5">
        <f t="shared" si="41"/>
        <v>0.05213341358268409</v>
      </c>
      <c r="K55" s="5">
        <f t="shared" si="42"/>
        <v>0.026958233021644892</v>
      </c>
      <c r="L55" s="5">
        <f t="shared" si="43"/>
        <v>0.0737</v>
      </c>
      <c r="M55" s="5">
        <f t="shared" si="44"/>
        <v>0.05213341358268409</v>
      </c>
      <c r="N55" s="11">
        <f t="shared" si="45"/>
        <v>0</v>
      </c>
      <c r="O55" s="11">
        <f t="shared" si="46"/>
        <v>0.026958233021644892</v>
      </c>
      <c r="P55">
        <f t="shared" si="47"/>
        <v>0</v>
      </c>
      <c r="Q55" s="12">
        <f t="shared" si="48"/>
        <v>0</v>
      </c>
      <c r="R55" s="12">
        <f t="shared" si="49"/>
        <v>0</v>
      </c>
      <c r="S55">
        <f t="shared" si="50"/>
        <v>0</v>
      </c>
      <c r="T55">
        <f t="shared" si="51"/>
        <v>1</v>
      </c>
      <c r="U55">
        <f t="shared" si="52"/>
        <v>2.066</v>
      </c>
      <c r="V55">
        <f t="shared" si="53"/>
        <v>2.452</v>
      </c>
      <c r="W55">
        <f t="shared" si="54"/>
        <v>-2.066</v>
      </c>
      <c r="X55">
        <f t="shared" si="55"/>
        <v>-2.452</v>
      </c>
      <c r="Y55" s="7"/>
      <c r="Z55" s="5">
        <f t="shared" si="38"/>
        <v>0.05213341358268409</v>
      </c>
      <c r="AE55">
        <f t="shared" si="39"/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-3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3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-2.4132</v>
      </c>
      <c r="AH68" s="5">
        <f>$Z68+AH$3</f>
        <v>-0.34719999999999995</v>
      </c>
      <c r="AI68" s="5"/>
      <c r="AJ68" s="5"/>
      <c r="AK68" s="5"/>
    </row>
    <row r="69" spans="26:37" ht="12.75">
      <c r="Z69" s="5">
        <f>Y76</f>
        <v>1.5868</v>
      </c>
      <c r="AH69" s="5">
        <f>$Z69+AH$3</f>
        <v>3.6528</v>
      </c>
      <c r="AI69" s="5"/>
      <c r="AJ69" s="5"/>
      <c r="AK69" s="5"/>
    </row>
    <row r="70" spans="26:37" ht="12.75">
      <c r="Z70" s="5">
        <f>Z78</f>
        <v>-2.4904</v>
      </c>
      <c r="AH70" s="5"/>
      <c r="AI70" s="5">
        <f>$Z70+AI$3</f>
        <v>-0.03840000000000021</v>
      </c>
      <c r="AJ70" s="5"/>
      <c r="AK70" s="5"/>
    </row>
    <row r="71" spans="26:37" ht="12.75">
      <c r="Z71" s="5">
        <f>Z76</f>
        <v>1.5096</v>
      </c>
      <c r="AH71" s="5"/>
      <c r="AI71" s="5">
        <f>$Z71+AI$3</f>
        <v>3.9616</v>
      </c>
      <c r="AJ71" s="5"/>
      <c r="AK71" s="5"/>
    </row>
    <row r="72" spans="26:37" ht="12.75">
      <c r="Z72" s="5">
        <f>Y79</f>
        <v>-1.5868</v>
      </c>
      <c r="AH72" s="5"/>
      <c r="AI72" s="5"/>
      <c r="AJ72" s="5">
        <f>$Z72+AJ$3</f>
        <v>-3.6528</v>
      </c>
      <c r="AK72" s="5"/>
    </row>
    <row r="73" spans="26:37" ht="12.75">
      <c r="Z73" s="5">
        <f>Y77</f>
        <v>2.4132</v>
      </c>
      <c r="AH73" s="5"/>
      <c r="AI73" s="5"/>
      <c r="AJ73" s="5">
        <f>$Z73+AJ$3</f>
        <v>0.34719999999999995</v>
      </c>
      <c r="AK73" s="5"/>
    </row>
    <row r="74" spans="26:37" ht="12.75">
      <c r="Z74" s="5">
        <f>Z79</f>
        <v>-1.5096</v>
      </c>
      <c r="AH74" s="5"/>
      <c r="AI74" s="5"/>
      <c r="AJ74" s="5"/>
      <c r="AK74" s="5">
        <f>$Z74+AK$3</f>
        <v>-3.9616</v>
      </c>
    </row>
    <row r="75" spans="26:37" ht="12.75">
      <c r="Z75" s="5">
        <f>Z77</f>
        <v>2.4904</v>
      </c>
      <c r="AH75" s="5"/>
      <c r="AI75" s="5"/>
      <c r="AJ75" s="5"/>
      <c r="AK75" s="5">
        <f>$Z75+AK$3</f>
        <v>0.03840000000000021</v>
      </c>
    </row>
    <row r="76" spans="25:38" ht="12.75">
      <c r="Y76">
        <f>AL$3-AB$3*AH$3</f>
        <v>1.5868</v>
      </c>
      <c r="Z76">
        <f>AL$3-AB$3*AI$3</f>
        <v>1.5096</v>
      </c>
      <c r="AL76">
        <f>$AL$3+(1-$AB$3)*AI3</f>
        <v>3.9616</v>
      </c>
    </row>
    <row r="77" spans="25:38" ht="12.75">
      <c r="Y77">
        <f>AL$3+AB$3*AH$3</f>
        <v>2.4132</v>
      </c>
      <c r="Z77">
        <f>AL$3+AB$3*AI$3</f>
        <v>2.4904</v>
      </c>
      <c r="AL77">
        <f>($Z77*(1-$AB$3)-$AL$3)/-$AB$3</f>
        <v>0.038399999999998435</v>
      </c>
    </row>
    <row r="78" spans="25:39" ht="12.75">
      <c r="Y78">
        <f>AM$3-AB$3*AH$3</f>
        <v>-2.4132</v>
      </c>
      <c r="Z78">
        <f>AM$3-AB$3*AI$3</f>
        <v>-2.4904</v>
      </c>
      <c r="AM78">
        <f>$AM$3+(1-$AB$3)*AI3</f>
        <v>-0.03839999999999999</v>
      </c>
    </row>
    <row r="79" spans="25:39" ht="12.75">
      <c r="Y79">
        <f>AM$3+AB$3*AH$3</f>
        <v>-1.5868</v>
      </c>
      <c r="Z79">
        <f>AM$3+AB$3*AI$3</f>
        <v>-1.5096</v>
      </c>
      <c r="AM79">
        <f>($Z79*(1-$AB$3)-$AM$3)/-$AB$3</f>
        <v>-3.9615999999999993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Chadwick</dc:creator>
  <cp:keywords/>
  <dc:description/>
  <cp:lastModifiedBy>jwgutzw</cp:lastModifiedBy>
  <cp:lastPrinted>2010-09-17T13:35:10Z</cp:lastPrinted>
  <dcterms:created xsi:type="dcterms:W3CDTF">2010-09-10T14:07:10Z</dcterms:created>
  <dcterms:modified xsi:type="dcterms:W3CDTF">2010-09-23T14:40:01Z</dcterms:modified>
  <cp:category/>
  <cp:version/>
  <cp:contentType/>
  <cp:contentStatus/>
</cp:coreProperties>
</file>