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comments27.xml" ContentType="application/vnd.openxmlformats-officedocument.spreadsheetml.comments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8124" windowWidth="16536" windowHeight="4116" tabRatio="725" firstSheet="4" activeTab="12"/>
  </bookViews>
  <sheets>
    <sheet name="IIIF WPD" sheetId="1" r:id="rId1"/>
    <sheet name="IIIF APV" sheetId="2" r:id="rId2"/>
    <sheet name="IIIF VIS" sheetId="3" r:id="rId3"/>
    <sheet name="IIIF PV60" sheetId="4" r:id="rId4"/>
    <sheet name="IIIG WPD" sheetId="5" r:id="rId5"/>
    <sheet name="IIIG VIS" sheetId="6" r:id="rId6"/>
    <sheet name="IIIG ACLW" sheetId="7" r:id="rId7"/>
    <sheet name="IIIGA MRV" sheetId="8" r:id="rId8"/>
    <sheet name="IIIGB PHOS" sheetId="9" r:id="rId9"/>
    <sheet name="IVA ACW" sheetId="10" r:id="rId10"/>
    <sheet name="VG AES" sheetId="11" r:id="rId11"/>
    <sheet name="VG AEV" sheetId="12" r:id="rId12"/>
    <sheet name="VG AEV w CF" sheetId="13" r:id="rId13"/>
    <sheet name="VG RCS" sheetId="14" r:id="rId14"/>
    <sheet name="VG APV" sheetId="15" r:id="rId15"/>
    <sheet name="VG APV w CF" sheetId="16" r:id="rId16"/>
    <sheet name="VG OSC" sheetId="17" r:id="rId17"/>
    <sheet name="VID FEI1" sheetId="18" r:id="rId18"/>
    <sheet name="VID FEI2" sheetId="19" r:id="rId19"/>
    <sheet name="VIII BWL" sheetId="20" r:id="rId20"/>
    <sheet name="VIII SVIS" sheetId="21" r:id="rId21"/>
    <sheet name="1MPC WTD" sheetId="22" r:id="rId22"/>
    <sheet name="1MPC TGF" sheetId="23" r:id="rId23"/>
    <sheet name="1K WDK" sheetId="24" r:id="rId24"/>
    <sheet name="1K TGF" sheetId="25" r:id="rId25"/>
    <sheet name="1K TLHC" sheetId="26" r:id="rId26"/>
    <sheet name="1K AOC" sheetId="27" r:id="rId27"/>
    <sheet name="1N WDN" sheetId="28" r:id="rId28"/>
    <sheet name="1N TGF" sheetId="29" r:id="rId29"/>
    <sheet name="1N TLHC" sheetId="30" r:id="rId30"/>
    <sheet name="1N TLHC w CF" sheetId="31" r:id="rId31"/>
  </sheets>
  <definedNames/>
  <calcPr fullCalcOnLoad="1"/>
</workbook>
</file>

<file path=xl/comments21.xml><?xml version="1.0" encoding="utf-8"?>
<comments xmlns="http://schemas.openxmlformats.org/spreadsheetml/2006/main">
  <authors>
    <author>Martin Chadwick</author>
  </authors>
  <commentList>
    <comment ref="F3" authorId="0">
      <text>
        <r>
          <rPr>
            <b/>
            <sz val="10"/>
            <rFont val="Tahoma"/>
            <family val="0"/>
          </rPr>
          <t>Martin Chadwick:</t>
        </r>
        <r>
          <rPr>
            <sz val="10"/>
            <rFont val="Tahoma"/>
            <family val="0"/>
          </rPr>
          <t xml:space="preserve">
The VIII does not current adjsut Stripped Viscosity</t>
        </r>
      </text>
    </comment>
  </commentList>
</comments>
</file>

<file path=xl/comments27.xml><?xml version="1.0" encoding="utf-8"?>
<comments xmlns="http://schemas.openxmlformats.org/spreadsheetml/2006/main">
  <authors>
    <author>Martin Chadwick</author>
  </authors>
  <commentList>
    <comment ref="F3" authorId="0">
      <text>
        <r>
          <rPr>
            <b/>
            <sz val="10"/>
            <rFont val="Tahoma"/>
            <family val="0"/>
          </rPr>
          <t>Martin Chadwick:</t>
        </r>
        <r>
          <rPr>
            <sz val="10"/>
            <rFont val="Tahoma"/>
            <family val="0"/>
          </rPr>
          <t xml:space="preserve">
The 1K does not currently adjust oil consumption</t>
        </r>
      </text>
    </comment>
  </commentList>
</comments>
</file>

<file path=xl/comments8.xml><?xml version="1.0" encoding="utf-8"?>
<comments xmlns="http://schemas.openxmlformats.org/spreadsheetml/2006/main">
  <authors>
    <author>Martin Chadwick</author>
  </authors>
  <commentList>
    <comment ref="F4" authorId="0">
      <text>
        <r>
          <rPr>
            <b/>
            <sz val="10"/>
            <rFont val="Tahoma"/>
            <family val="0"/>
          </rPr>
          <t>Martin Chadwick:</t>
        </r>
        <r>
          <rPr>
            <sz val="10"/>
            <rFont val="Tahoma"/>
            <family val="0"/>
          </rPr>
          <t xml:space="preserve">
Currently MRV is not severity adjusted</t>
        </r>
      </text>
    </comment>
  </commentList>
</comments>
</file>

<file path=xl/sharedStrings.xml><?xml version="1.0" encoding="utf-8"?>
<sst xmlns="http://schemas.openxmlformats.org/spreadsheetml/2006/main" count="134" uniqueCount="13">
  <si>
    <t>1006-2</t>
  </si>
  <si>
    <t>704-1</t>
  </si>
  <si>
    <t>1008-1</t>
  </si>
  <si>
    <t>433-1</t>
  </si>
  <si>
    <t>MEAN</t>
  </si>
  <si>
    <t>s</t>
  </si>
  <si>
    <t>925-3</t>
  </si>
  <si>
    <t>873-2</t>
  </si>
  <si>
    <t>810-2</t>
  </si>
  <si>
    <t>809-1</t>
  </si>
  <si>
    <t>811-1</t>
  </si>
  <si>
    <t>811-2</t>
  </si>
  <si>
    <t>1004-3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</si>
</sst>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"/>
    <numFmt numFmtId="166" formatCode="0.000"/>
    <numFmt numFmtId="167" formatCode="0.00000"/>
  </numFmts>
  <fonts count="4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Tahoma"/>
      <family val="0"/>
    </font>
    <font>
      <b/>
      <sz val="10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b/>
      <sz val="10"/>
      <color indexed="8"/>
      <name val="Arial"/>
      <family val="0"/>
    </font>
    <font>
      <sz val="7.3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165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0" fillId="33" borderId="0" xfId="0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Sequence IIIF WPD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13225"/>
          <c:w val="0.9345"/>
          <c:h val="0.724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'IIIF WPD'!$C$7</c:f>
              <c:strCache>
                <c:ptCount val="1"/>
                <c:pt idx="0">
                  <c:v>1006-2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'IIIF WPD'!$B$8:$B$28</c:f>
              <c:numCache/>
            </c:numRef>
          </c:xVal>
          <c:yVal>
            <c:numRef>
              <c:f>'IIIF WPD'!$C$8:$C$28</c:f>
              <c:numCache/>
            </c:numRef>
          </c:yVal>
          <c:smooth val="1"/>
        </c:ser>
        <c:ser>
          <c:idx val="1"/>
          <c:order val="1"/>
          <c:tx>
            <c:strRef>
              <c:f>'IIIF WPD'!$D$7</c:f>
              <c:strCache>
                <c:ptCount val="1"/>
                <c:pt idx="0">
                  <c:v>1008-1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'IIIF WPD'!$B$8:$B$28</c:f>
              <c:numCache/>
            </c:numRef>
          </c:xVal>
          <c:yVal>
            <c:numRef>
              <c:f>'IIIF WPD'!$D$8:$D$28</c:f>
              <c:numCache/>
            </c:numRef>
          </c:yVal>
          <c:smooth val="1"/>
        </c:ser>
        <c:ser>
          <c:idx val="2"/>
          <c:order val="2"/>
          <c:tx>
            <c:strRef>
              <c:f>'IIIF WPD'!$E$7</c:f>
              <c:strCache>
                <c:ptCount val="1"/>
                <c:pt idx="0">
                  <c:v>433-1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'IIIF WPD'!$B$8:$B$28</c:f>
              <c:numCache/>
            </c:numRef>
          </c:xVal>
          <c:yVal>
            <c:numRef>
              <c:f>'IIIF WPD'!$E$8:$E$28</c:f>
              <c:numCache/>
            </c:numRef>
          </c:yVal>
          <c:smooth val="1"/>
        </c:ser>
        <c:ser>
          <c:idx val="3"/>
          <c:order val="3"/>
          <c:tx>
            <c:strRef>
              <c:f>'IIIF WPD'!$F$7</c:f>
              <c:strCache>
                <c:ptCount val="1"/>
                <c:pt idx="0">
                  <c:v>Theoretical Candidate at 4.0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'IIIF WPD'!$B$8:$B$28</c:f>
              <c:numCache/>
            </c:numRef>
          </c:xVal>
          <c:yVal>
            <c:numRef>
              <c:f>'IIIF WPD'!$F$8:$F$28</c:f>
              <c:numCache/>
            </c:numRef>
          </c:yVal>
          <c:smooth val="1"/>
        </c:ser>
        <c:ser>
          <c:idx val="4"/>
          <c:order val="4"/>
          <c:tx>
            <c:strRef>
              <c:f>'IIIF WPD'!$G$7</c:f>
              <c:strCache>
                <c:ptCount val="1"/>
                <c:pt idx="0">
                  <c:v>Theoretical Candidate at 3.2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FF00"/>
                </a:solidFill>
              </a:ln>
            </c:spPr>
          </c:marker>
          <c:xVal>
            <c:numRef>
              <c:f>'IIIF WPD'!$B$8:$B$28</c:f>
              <c:numCache/>
            </c:numRef>
          </c:xVal>
          <c:yVal>
            <c:numRef>
              <c:f>'IIIF WPD'!$G$8:$G$28</c:f>
              <c:numCache/>
            </c:numRef>
          </c:yVal>
          <c:smooth val="1"/>
        </c:ser>
        <c:axId val="6176113"/>
        <c:axId val="30503106"/>
      </c:scatterChart>
      <c:valAx>
        <c:axId val="6176113"/>
        <c:scaling>
          <c:orientation val="minMax"/>
          <c:max val="10"/>
          <c:min val="-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Standardized Results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0503106"/>
        <c:crosses val="autoZero"/>
        <c:crossBetween val="midCat"/>
        <c:dispUnits/>
      </c:valAx>
      <c:valAx>
        <c:axId val="30503106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Merits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17611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575"/>
          <c:y val="0.9395"/>
          <c:w val="0.9245"/>
          <c:h val="0.05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Sequence IVA ACW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13225"/>
          <c:w val="0.9345"/>
          <c:h val="0.724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'IVA ACW'!$C$8</c:f>
              <c:strCache>
                <c:ptCount val="1"/>
                <c:pt idx="0">
                  <c:v>1007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'IVA ACW'!$B$9:$B$29</c:f>
              <c:numCache/>
            </c:numRef>
          </c:xVal>
          <c:yVal>
            <c:numRef>
              <c:f>'IVA ACW'!$C$9:$C$29</c:f>
              <c:numCache/>
            </c:numRef>
          </c:yVal>
          <c:smooth val="1"/>
        </c:ser>
        <c:ser>
          <c:idx val="1"/>
          <c:order val="1"/>
          <c:tx>
            <c:strRef>
              <c:f>'IVA ACW'!$D$8</c:f>
              <c:strCache>
                <c:ptCount val="1"/>
                <c:pt idx="0">
                  <c:v>1006-2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'IVA ACW'!$B$9:$B$29</c:f>
              <c:numCache/>
            </c:numRef>
          </c:xVal>
          <c:yVal>
            <c:numRef>
              <c:f>'IVA ACW'!$D$9:$D$29</c:f>
              <c:numCache/>
            </c:numRef>
          </c:yVal>
          <c:smooth val="1"/>
        </c:ser>
        <c:ser>
          <c:idx val="2"/>
          <c:order val="2"/>
          <c:tx>
            <c:strRef>
              <c:f>'IVA ACW'!$E$8</c:f>
              <c:strCache>
                <c:ptCount val="1"/>
                <c:pt idx="0">
                  <c:v>1009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'IVA ACW'!$B$9:$B$29</c:f>
              <c:numCache/>
            </c:numRef>
          </c:xVal>
          <c:yVal>
            <c:numRef>
              <c:f>'IVA ACW'!$E$9:$E$29</c:f>
              <c:numCache/>
            </c:numRef>
          </c:yVal>
          <c:smooth val="1"/>
        </c:ser>
        <c:ser>
          <c:idx val="3"/>
          <c:order val="3"/>
          <c:tx>
            <c:strRef>
              <c:f>'IVA ACW'!$F$8</c:f>
              <c:strCache>
                <c:ptCount val="1"/>
                <c:pt idx="0">
                  <c:v>Theoretical Candidate at 90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'IVA ACW'!$B$9:$B$29</c:f>
              <c:numCache/>
            </c:numRef>
          </c:xVal>
          <c:yVal>
            <c:numRef>
              <c:f>'IVA ACW'!$F$9:$F$29</c:f>
              <c:numCache/>
            </c:numRef>
          </c:yVal>
          <c:smooth val="1"/>
        </c:ser>
        <c:ser>
          <c:idx val="4"/>
          <c:order val="4"/>
          <c:tx>
            <c:strRef>
              <c:f>'IVA ACW'!$G$8</c:f>
              <c:strCache>
                <c:ptCount val="1"/>
                <c:pt idx="0">
                  <c:v>Theoretical Candidate at 120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FF00"/>
                </a:solidFill>
              </a:ln>
            </c:spPr>
          </c:marker>
          <c:xVal>
            <c:numRef>
              <c:f>'IVA ACW'!$B$9:$B$29</c:f>
              <c:numCache/>
            </c:numRef>
          </c:xVal>
          <c:yVal>
            <c:numRef>
              <c:f>'IVA ACW'!$G$9:$G$29</c:f>
              <c:numCache/>
            </c:numRef>
          </c:yVal>
          <c:smooth val="1"/>
        </c:ser>
        <c:axId val="55728627"/>
        <c:axId val="17724900"/>
      </c:scatterChart>
      <c:valAx>
        <c:axId val="55728627"/>
        <c:scaling>
          <c:orientation val="minMax"/>
          <c:max val="10"/>
          <c:min val="-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Standardized Results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7724900"/>
        <c:crosses val="autoZero"/>
        <c:crossBetween val="midCat"/>
        <c:dispUnits/>
      </c:valAx>
      <c:valAx>
        <c:axId val="17724900"/>
        <c:scaling>
          <c:orientation val="minMax"/>
          <c:max val="2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micrometers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572862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7"/>
          <c:y val="0.9395"/>
          <c:w val="0.903"/>
          <c:h val="0.05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Sequence VG AES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13225"/>
          <c:w val="0.9345"/>
          <c:h val="0.677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'VG AES'!$C$8</c:f>
              <c:strCache>
                <c:ptCount val="1"/>
                <c:pt idx="0">
                  <c:v>925-3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'VG AES'!$B$9:$B$29</c:f>
              <c:numCache/>
            </c:numRef>
          </c:xVal>
          <c:yVal>
            <c:numRef>
              <c:f>'VG AES'!$C$9:$C$29</c:f>
              <c:numCache/>
            </c:numRef>
          </c:yVal>
          <c:smooth val="1"/>
        </c:ser>
        <c:ser>
          <c:idx val="1"/>
          <c:order val="1"/>
          <c:tx>
            <c:strRef>
              <c:f>'VG AES'!$D$8</c:f>
              <c:strCache>
                <c:ptCount val="1"/>
                <c:pt idx="0">
                  <c:v>1006-2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'VG AES'!$B$9:$B$29</c:f>
              <c:numCache/>
            </c:numRef>
          </c:xVal>
          <c:yVal>
            <c:numRef>
              <c:f>'VG AES'!$D$9:$D$29</c:f>
              <c:numCache/>
            </c:numRef>
          </c:yVal>
          <c:smooth val="1"/>
        </c:ser>
        <c:ser>
          <c:idx val="2"/>
          <c:order val="2"/>
          <c:tx>
            <c:strRef>
              <c:f>'VG AES'!$E$8</c:f>
              <c:strCache>
                <c:ptCount val="1"/>
                <c:pt idx="0">
                  <c:v>1007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'VG AES'!$B$9:$B$29</c:f>
              <c:numCache/>
            </c:numRef>
          </c:xVal>
          <c:yVal>
            <c:numRef>
              <c:f>'VG AES'!$E$9:$E$29</c:f>
              <c:numCache/>
            </c:numRef>
          </c:yVal>
          <c:smooth val="1"/>
        </c:ser>
        <c:ser>
          <c:idx val="3"/>
          <c:order val="3"/>
          <c:tx>
            <c:strRef>
              <c:f>'VG AES'!$F$8</c:f>
              <c:strCache>
                <c:ptCount val="1"/>
                <c:pt idx="0">
                  <c:v>1009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993300"/>
                </a:solidFill>
              </a:ln>
            </c:spPr>
          </c:marker>
          <c:xVal>
            <c:numRef>
              <c:f>'VG AES'!$B$9:$B$29</c:f>
              <c:numCache/>
            </c:numRef>
          </c:xVal>
          <c:yVal>
            <c:numRef>
              <c:f>'VG AES'!$F$9:$F$29</c:f>
              <c:numCache/>
            </c:numRef>
          </c:yVal>
          <c:smooth val="1"/>
        </c:ser>
        <c:ser>
          <c:idx val="4"/>
          <c:order val="4"/>
          <c:tx>
            <c:strRef>
              <c:f>'VG AES'!$G$8</c:f>
              <c:strCache>
                <c:ptCount val="1"/>
                <c:pt idx="0">
                  <c:v>Theoretical Candidate at 8.0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'VG AES'!$B$9:$B$29</c:f>
              <c:numCache/>
            </c:numRef>
          </c:xVal>
          <c:yVal>
            <c:numRef>
              <c:f>'VG AES'!$G$9:$G$29</c:f>
              <c:numCache/>
            </c:numRef>
          </c:yVal>
          <c:smooth val="1"/>
        </c:ser>
        <c:ser>
          <c:idx val="5"/>
          <c:order val="5"/>
          <c:tx>
            <c:strRef>
              <c:f>'VG AES'!$H$8</c:f>
              <c:strCache>
                <c:ptCount val="1"/>
                <c:pt idx="0">
                  <c:v>Theoretical Candidate at 7.8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FF00"/>
                </a:solidFill>
              </a:ln>
            </c:spPr>
          </c:marker>
          <c:xVal>
            <c:numRef>
              <c:f>'VG AES'!$B$9:$B$29</c:f>
              <c:numCache/>
            </c:numRef>
          </c:xVal>
          <c:yVal>
            <c:numRef>
              <c:f>'VG AES'!$H$9:$H$29</c:f>
              <c:numCache/>
            </c:numRef>
          </c:yVal>
          <c:smooth val="1"/>
        </c:ser>
        <c:axId val="26430757"/>
        <c:axId val="60516534"/>
      </c:scatterChart>
      <c:valAx>
        <c:axId val="26430757"/>
        <c:scaling>
          <c:orientation val="minMax"/>
          <c:max val="10"/>
          <c:min val="-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Standardized Results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0516534"/>
        <c:crosses val="autoZero"/>
        <c:crossBetween val="midCat"/>
        <c:dispUnits/>
      </c:valAx>
      <c:valAx>
        <c:axId val="60516534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Merits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643075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975"/>
          <c:y val="0.8925"/>
          <c:w val="0.8745"/>
          <c:h val="0.09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Sequence VG AEV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13225"/>
          <c:w val="0.9345"/>
          <c:h val="0.724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'VG AEV'!$C$8</c:f>
              <c:strCache>
                <c:ptCount val="1"/>
                <c:pt idx="0">
                  <c:v>925-3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'VG AEV'!$B$9:$B$29</c:f>
              <c:numCache/>
            </c:numRef>
          </c:xVal>
          <c:yVal>
            <c:numRef>
              <c:f>'VG AEV'!$C$9:$C$29</c:f>
              <c:numCache/>
            </c:numRef>
          </c:yVal>
          <c:smooth val="1"/>
        </c:ser>
        <c:ser>
          <c:idx val="1"/>
          <c:order val="1"/>
          <c:tx>
            <c:strRef>
              <c:f>'VG AEV'!$D$8</c:f>
              <c:strCache>
                <c:ptCount val="1"/>
                <c:pt idx="0">
                  <c:v>1006-2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'VG AEV'!$B$9:$B$29</c:f>
              <c:numCache/>
            </c:numRef>
          </c:xVal>
          <c:yVal>
            <c:numRef>
              <c:f>'VG AEV'!$D$9:$D$29</c:f>
              <c:numCache/>
            </c:numRef>
          </c:yVal>
          <c:smooth val="1"/>
        </c:ser>
        <c:ser>
          <c:idx val="2"/>
          <c:order val="2"/>
          <c:tx>
            <c:strRef>
              <c:f>'VG AEV'!$E$8</c:f>
              <c:strCache>
                <c:ptCount val="1"/>
                <c:pt idx="0">
                  <c:v>1007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'VG AEV'!$B$9:$B$29</c:f>
              <c:numCache/>
            </c:numRef>
          </c:xVal>
          <c:yVal>
            <c:numRef>
              <c:f>'VG AEV'!$E$9:$E$29</c:f>
              <c:numCache/>
            </c:numRef>
          </c:yVal>
          <c:smooth val="1"/>
        </c:ser>
        <c:ser>
          <c:idx val="3"/>
          <c:order val="3"/>
          <c:tx>
            <c:strRef>
              <c:f>'VG AEV'!$F$8</c:f>
              <c:strCache>
                <c:ptCount val="1"/>
                <c:pt idx="0">
                  <c:v>1009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993300"/>
                </a:solidFill>
              </a:ln>
            </c:spPr>
          </c:marker>
          <c:xVal>
            <c:numRef>
              <c:f>'VG AEV'!$B$9:$B$29</c:f>
              <c:numCache/>
            </c:numRef>
          </c:xVal>
          <c:yVal>
            <c:numRef>
              <c:f>'VG AEV'!$F$9:$F$29</c:f>
              <c:numCache/>
            </c:numRef>
          </c:yVal>
          <c:smooth val="1"/>
        </c:ser>
        <c:ser>
          <c:idx val="4"/>
          <c:order val="4"/>
          <c:tx>
            <c:strRef>
              <c:f>'VG AEV'!$G$8</c:f>
              <c:strCache>
                <c:ptCount val="1"/>
                <c:pt idx="0">
                  <c:v>Theoretical Candidate at 8.9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'VG AEV'!$B$9:$B$29</c:f>
              <c:numCache/>
            </c:numRef>
          </c:xVal>
          <c:yVal>
            <c:numRef>
              <c:f>'VG AEV'!$G$9:$G$29</c:f>
              <c:numCache/>
            </c:numRef>
          </c:yVal>
          <c:smooth val="1"/>
        </c:ser>
        <c:axId val="2892183"/>
        <c:axId val="32940232"/>
      </c:scatterChart>
      <c:valAx>
        <c:axId val="2892183"/>
        <c:scaling>
          <c:orientation val="minMax"/>
          <c:max val="10"/>
          <c:min val="-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Standardized Results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2940232"/>
        <c:crosses val="autoZero"/>
        <c:crossBetween val="midCat"/>
        <c:dispUnits/>
      </c:valAx>
      <c:valAx>
        <c:axId val="32940232"/>
        <c:scaling>
          <c:orientation val="minMax"/>
          <c:max val="10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Merits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89218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7125"/>
          <c:y val="0.9395"/>
          <c:w val="0.7175"/>
          <c:h val="0.05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Sequence VG AEV with -0.12 CF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13225"/>
          <c:w val="0.9345"/>
          <c:h val="0.724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'VG AEV w CF'!$C$8</c:f>
              <c:strCache>
                <c:ptCount val="1"/>
                <c:pt idx="0">
                  <c:v>925-3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'VG AEV w CF'!$B$9:$B$29</c:f>
              <c:numCache/>
            </c:numRef>
          </c:xVal>
          <c:yVal>
            <c:numRef>
              <c:f>'VG AEV w CF'!$C$9:$C$29</c:f>
              <c:numCache/>
            </c:numRef>
          </c:yVal>
          <c:smooth val="1"/>
        </c:ser>
        <c:ser>
          <c:idx val="1"/>
          <c:order val="1"/>
          <c:tx>
            <c:strRef>
              <c:f>'VG AEV w CF'!$D$8</c:f>
              <c:strCache>
                <c:ptCount val="1"/>
                <c:pt idx="0">
                  <c:v>1006-2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'VG AEV w CF'!$B$9:$B$29</c:f>
              <c:numCache/>
            </c:numRef>
          </c:xVal>
          <c:yVal>
            <c:numRef>
              <c:f>'VG AEV w CF'!$D$9:$D$29</c:f>
              <c:numCache/>
            </c:numRef>
          </c:yVal>
          <c:smooth val="1"/>
        </c:ser>
        <c:ser>
          <c:idx val="2"/>
          <c:order val="2"/>
          <c:tx>
            <c:strRef>
              <c:f>'VG AEV w CF'!$E$8</c:f>
              <c:strCache>
                <c:ptCount val="1"/>
                <c:pt idx="0">
                  <c:v>1007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'VG AEV w CF'!$B$9:$B$29</c:f>
              <c:numCache/>
            </c:numRef>
          </c:xVal>
          <c:yVal>
            <c:numRef>
              <c:f>'VG AEV w CF'!$E$9:$E$29</c:f>
              <c:numCache/>
            </c:numRef>
          </c:yVal>
          <c:smooth val="1"/>
        </c:ser>
        <c:ser>
          <c:idx val="3"/>
          <c:order val="3"/>
          <c:tx>
            <c:strRef>
              <c:f>'VG AEV w CF'!$F$8</c:f>
              <c:strCache>
                <c:ptCount val="1"/>
                <c:pt idx="0">
                  <c:v>1009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993300"/>
                </a:solidFill>
              </a:ln>
            </c:spPr>
          </c:marker>
          <c:xVal>
            <c:numRef>
              <c:f>'VG AEV w CF'!$B$9:$B$29</c:f>
              <c:numCache/>
            </c:numRef>
          </c:xVal>
          <c:yVal>
            <c:numRef>
              <c:f>'VG AEV w CF'!$F$9:$F$29</c:f>
              <c:numCache/>
            </c:numRef>
          </c:yVal>
          <c:smooth val="1"/>
        </c:ser>
        <c:ser>
          <c:idx val="4"/>
          <c:order val="4"/>
          <c:tx>
            <c:strRef>
              <c:f>'VG AEV w CF'!$G$8</c:f>
              <c:strCache>
                <c:ptCount val="1"/>
                <c:pt idx="0">
                  <c:v>Theoretical Candidate at 8.9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'VG AEV w CF'!$B$9:$B$29</c:f>
              <c:numCache/>
            </c:numRef>
          </c:xVal>
          <c:yVal>
            <c:numRef>
              <c:f>'VG AEV w CF'!$G$9:$G$29</c:f>
              <c:numCache/>
            </c:numRef>
          </c:yVal>
          <c:smooth val="1"/>
        </c:ser>
        <c:axId val="50913097"/>
        <c:axId val="30320154"/>
      </c:scatterChart>
      <c:valAx>
        <c:axId val="50913097"/>
        <c:scaling>
          <c:orientation val="minMax"/>
          <c:max val="10"/>
          <c:min val="-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Standardized Results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0320154"/>
        <c:crosses val="autoZero"/>
        <c:crossBetween val="midCat"/>
        <c:dispUnits/>
      </c:valAx>
      <c:valAx>
        <c:axId val="30320154"/>
        <c:scaling>
          <c:orientation val="minMax"/>
          <c:max val="10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Merits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091309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7125"/>
          <c:y val="0.9395"/>
          <c:w val="0.7175"/>
          <c:h val="0.05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Sequence VG RCS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13225"/>
          <c:w val="0.9345"/>
          <c:h val="0.677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'VG RCS'!$C$8</c:f>
              <c:strCache>
                <c:ptCount val="1"/>
                <c:pt idx="0">
                  <c:v>925-3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'VG RCS'!$B$9:$B$29</c:f>
              <c:numCache/>
            </c:numRef>
          </c:xVal>
          <c:yVal>
            <c:numRef>
              <c:f>'VG RCS'!$C$9:$C$29</c:f>
              <c:numCache/>
            </c:numRef>
          </c:yVal>
          <c:smooth val="1"/>
        </c:ser>
        <c:ser>
          <c:idx val="1"/>
          <c:order val="1"/>
          <c:tx>
            <c:strRef>
              <c:f>'VG RCS'!$D$8</c:f>
              <c:strCache>
                <c:ptCount val="1"/>
                <c:pt idx="0">
                  <c:v>1006-2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'VG RCS'!$B$9:$B$29</c:f>
              <c:numCache/>
            </c:numRef>
          </c:xVal>
          <c:yVal>
            <c:numRef>
              <c:f>'VG RCS'!$D$9:$D$29</c:f>
              <c:numCache/>
            </c:numRef>
          </c:yVal>
          <c:smooth val="1"/>
        </c:ser>
        <c:ser>
          <c:idx val="2"/>
          <c:order val="2"/>
          <c:tx>
            <c:strRef>
              <c:f>'VG RCS'!$E$8</c:f>
              <c:strCache>
                <c:ptCount val="1"/>
                <c:pt idx="0">
                  <c:v>1007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'VG RCS'!$B$9:$B$29</c:f>
              <c:numCache/>
            </c:numRef>
          </c:xVal>
          <c:yVal>
            <c:numRef>
              <c:f>'VG RCS'!$E$9:$E$29</c:f>
              <c:numCache/>
            </c:numRef>
          </c:yVal>
          <c:smooth val="1"/>
        </c:ser>
        <c:ser>
          <c:idx val="3"/>
          <c:order val="3"/>
          <c:tx>
            <c:strRef>
              <c:f>'VG RCS'!$F$8</c:f>
              <c:strCache>
                <c:ptCount val="1"/>
                <c:pt idx="0">
                  <c:v>1009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993300"/>
                </a:solidFill>
              </a:ln>
            </c:spPr>
          </c:marker>
          <c:xVal>
            <c:numRef>
              <c:f>'VG RCS'!$B$9:$B$29</c:f>
              <c:numCache/>
            </c:numRef>
          </c:xVal>
          <c:yVal>
            <c:numRef>
              <c:f>'VG RCS'!$F$9:$F$29</c:f>
              <c:numCache/>
            </c:numRef>
          </c:yVal>
          <c:smooth val="1"/>
        </c:ser>
        <c:ser>
          <c:idx val="4"/>
          <c:order val="4"/>
          <c:tx>
            <c:strRef>
              <c:f>'VG RCS'!$G$8</c:f>
              <c:strCache>
                <c:ptCount val="1"/>
                <c:pt idx="0">
                  <c:v>Theoretical Candidate at 8.3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'VG RCS'!$B$9:$B$29</c:f>
              <c:numCache/>
            </c:numRef>
          </c:xVal>
          <c:yVal>
            <c:numRef>
              <c:f>'VG RCS'!$G$9:$G$29</c:f>
              <c:numCache/>
            </c:numRef>
          </c:yVal>
          <c:smooth val="1"/>
        </c:ser>
        <c:ser>
          <c:idx val="5"/>
          <c:order val="5"/>
          <c:tx>
            <c:strRef>
              <c:f>'VG RCS'!$H$8</c:f>
              <c:strCache>
                <c:ptCount val="1"/>
                <c:pt idx="0">
                  <c:v>Theoretical Candidate at 8.0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FF00"/>
                </a:solidFill>
              </a:ln>
            </c:spPr>
          </c:marker>
          <c:xVal>
            <c:numRef>
              <c:f>'VG RCS'!$B$9:$B$29</c:f>
              <c:numCache/>
            </c:numRef>
          </c:xVal>
          <c:yVal>
            <c:numRef>
              <c:f>'VG RCS'!$H$9:$H$29</c:f>
              <c:numCache/>
            </c:numRef>
          </c:yVal>
          <c:smooth val="1"/>
        </c:ser>
        <c:axId val="40013371"/>
        <c:axId val="19857580"/>
      </c:scatterChart>
      <c:valAx>
        <c:axId val="40013371"/>
        <c:scaling>
          <c:orientation val="minMax"/>
          <c:max val="10"/>
          <c:min val="-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Standardized Results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9857580"/>
        <c:crosses val="autoZero"/>
        <c:crossBetween val="midCat"/>
        <c:dispUnits/>
      </c:valAx>
      <c:valAx>
        <c:axId val="19857580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Merits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001337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975"/>
          <c:y val="0.8925"/>
          <c:w val="0.8745"/>
          <c:h val="0.09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Sequence VG APV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13225"/>
          <c:w val="0.9345"/>
          <c:h val="0.724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'VG APV'!$C$8</c:f>
              <c:strCache>
                <c:ptCount val="1"/>
                <c:pt idx="0">
                  <c:v>925-3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'VG APV'!$B$9:$B$29</c:f>
              <c:numCache/>
            </c:numRef>
          </c:xVal>
          <c:yVal>
            <c:numRef>
              <c:f>'VG APV'!$C$9:$C$29</c:f>
              <c:numCache/>
            </c:numRef>
          </c:yVal>
          <c:smooth val="1"/>
        </c:ser>
        <c:ser>
          <c:idx val="1"/>
          <c:order val="1"/>
          <c:tx>
            <c:strRef>
              <c:f>'VG APV'!$D$8</c:f>
              <c:strCache>
                <c:ptCount val="1"/>
                <c:pt idx="0">
                  <c:v>1006-2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'VG APV'!$B$9:$B$29</c:f>
              <c:numCache/>
            </c:numRef>
          </c:xVal>
          <c:yVal>
            <c:numRef>
              <c:f>'VG APV'!$D$9:$D$29</c:f>
              <c:numCache/>
            </c:numRef>
          </c:yVal>
          <c:smooth val="1"/>
        </c:ser>
        <c:ser>
          <c:idx val="2"/>
          <c:order val="2"/>
          <c:tx>
            <c:strRef>
              <c:f>'VG APV'!$E$8</c:f>
              <c:strCache>
                <c:ptCount val="1"/>
                <c:pt idx="0">
                  <c:v>1007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'VG APV'!$B$9:$B$29</c:f>
              <c:numCache/>
            </c:numRef>
          </c:xVal>
          <c:yVal>
            <c:numRef>
              <c:f>'VG APV'!$E$9:$E$29</c:f>
              <c:numCache/>
            </c:numRef>
          </c:yVal>
          <c:smooth val="1"/>
        </c:ser>
        <c:ser>
          <c:idx val="3"/>
          <c:order val="3"/>
          <c:tx>
            <c:strRef>
              <c:f>'VG APV'!$F$8</c:f>
              <c:strCache>
                <c:ptCount val="1"/>
                <c:pt idx="0">
                  <c:v>1009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993300"/>
                </a:solidFill>
              </a:ln>
            </c:spPr>
          </c:marker>
          <c:xVal>
            <c:numRef>
              <c:f>'VG APV'!$B$9:$B$29</c:f>
              <c:numCache/>
            </c:numRef>
          </c:xVal>
          <c:yVal>
            <c:numRef>
              <c:f>'VG APV'!$F$9:$F$29</c:f>
              <c:numCache/>
            </c:numRef>
          </c:yVal>
          <c:smooth val="1"/>
        </c:ser>
        <c:ser>
          <c:idx val="4"/>
          <c:order val="4"/>
          <c:tx>
            <c:strRef>
              <c:f>'VG APV'!$G$8</c:f>
              <c:strCache>
                <c:ptCount val="1"/>
                <c:pt idx="0">
                  <c:v>Theoretical Candidate at 7.5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'VG APV'!$B$9:$B$29</c:f>
              <c:numCache/>
            </c:numRef>
          </c:xVal>
          <c:yVal>
            <c:numRef>
              <c:f>'VG APV'!$G$9:$G$29</c:f>
              <c:numCache/>
            </c:numRef>
          </c:yVal>
          <c:smooth val="1"/>
        </c:ser>
        <c:ser>
          <c:idx val="5"/>
          <c:order val="5"/>
          <c:tx>
            <c:strRef>
              <c:f>'VG APV'!$H$8</c:f>
              <c:strCache>
                <c:ptCount val="1"/>
                <c:pt idx="0">
                  <c:v>Theoretical Candidate at 7.5 w/ CF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'VG APV'!$B$9:$B$29</c:f>
              <c:numCache/>
            </c:numRef>
          </c:xVal>
          <c:yVal>
            <c:numRef>
              <c:f>'VG APV'!$H$9:$H$29</c:f>
            </c:numRef>
          </c:yVal>
          <c:smooth val="1"/>
        </c:ser>
        <c:axId val="64960109"/>
        <c:axId val="27277438"/>
      </c:scatterChart>
      <c:valAx>
        <c:axId val="64960109"/>
        <c:scaling>
          <c:orientation val="minMax"/>
          <c:max val="10"/>
          <c:min val="-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Standardized Results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7277438"/>
        <c:crosses val="autoZero"/>
        <c:crossBetween val="midCat"/>
        <c:dispUnits/>
      </c:valAx>
      <c:valAx>
        <c:axId val="27277438"/>
        <c:scaling>
          <c:orientation val="minMax"/>
          <c:max val="10"/>
          <c:min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Merits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496010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6825"/>
          <c:y val="0.9395"/>
          <c:w val="0.7175"/>
          <c:h val="0.05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Sequence VG APV with -0.24 CF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13225"/>
          <c:w val="0.9345"/>
          <c:h val="0.724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'VG APV w CF'!$C$8</c:f>
              <c:strCache>
                <c:ptCount val="1"/>
                <c:pt idx="0">
                  <c:v>925-3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'VG APV w CF'!$B$9:$B$29</c:f>
              <c:numCache/>
            </c:numRef>
          </c:xVal>
          <c:yVal>
            <c:numRef>
              <c:f>'VG APV w CF'!$C$9:$C$29</c:f>
              <c:numCache/>
            </c:numRef>
          </c:yVal>
          <c:smooth val="1"/>
        </c:ser>
        <c:ser>
          <c:idx val="1"/>
          <c:order val="1"/>
          <c:tx>
            <c:strRef>
              <c:f>'VG APV w CF'!$D$8</c:f>
              <c:strCache>
                <c:ptCount val="1"/>
                <c:pt idx="0">
                  <c:v>1006-2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'VG APV w CF'!$B$9:$B$29</c:f>
              <c:numCache/>
            </c:numRef>
          </c:xVal>
          <c:yVal>
            <c:numRef>
              <c:f>'VG APV w CF'!$D$9:$D$29</c:f>
              <c:numCache/>
            </c:numRef>
          </c:yVal>
          <c:smooth val="1"/>
        </c:ser>
        <c:ser>
          <c:idx val="2"/>
          <c:order val="2"/>
          <c:tx>
            <c:strRef>
              <c:f>'VG APV w CF'!$E$8</c:f>
              <c:strCache>
                <c:ptCount val="1"/>
                <c:pt idx="0">
                  <c:v>1007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'VG APV w CF'!$B$9:$B$29</c:f>
              <c:numCache/>
            </c:numRef>
          </c:xVal>
          <c:yVal>
            <c:numRef>
              <c:f>'VG APV w CF'!$E$9:$E$29</c:f>
              <c:numCache/>
            </c:numRef>
          </c:yVal>
          <c:smooth val="1"/>
        </c:ser>
        <c:ser>
          <c:idx val="3"/>
          <c:order val="3"/>
          <c:tx>
            <c:strRef>
              <c:f>'VG APV w CF'!$F$8</c:f>
              <c:strCache>
                <c:ptCount val="1"/>
                <c:pt idx="0">
                  <c:v>1009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993300"/>
                </a:solidFill>
              </a:ln>
            </c:spPr>
          </c:marker>
          <c:xVal>
            <c:numRef>
              <c:f>'VG APV w CF'!$B$9:$B$29</c:f>
              <c:numCache/>
            </c:numRef>
          </c:xVal>
          <c:yVal>
            <c:numRef>
              <c:f>'VG APV w CF'!$F$9:$F$29</c:f>
              <c:numCache/>
            </c:numRef>
          </c:yVal>
          <c:smooth val="1"/>
        </c:ser>
        <c:ser>
          <c:idx val="4"/>
          <c:order val="4"/>
          <c:tx>
            <c:strRef>
              <c:f>'VG APV w CF'!$G$8</c:f>
              <c:strCache>
                <c:ptCount val="1"/>
                <c:pt idx="0">
                  <c:v>Theoretical Candidate at 7.5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'VG APV w CF'!$B$9:$B$29</c:f>
              <c:numCache/>
            </c:numRef>
          </c:xVal>
          <c:yVal>
            <c:numRef>
              <c:f>'VG APV w CF'!$G$9:$G$29</c:f>
              <c:numCache/>
            </c:numRef>
          </c:yVal>
          <c:smooth val="1"/>
        </c:ser>
        <c:axId val="61988831"/>
        <c:axId val="55039376"/>
      </c:scatterChart>
      <c:valAx>
        <c:axId val="61988831"/>
        <c:scaling>
          <c:orientation val="minMax"/>
          <c:max val="10"/>
          <c:min val="-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Standardized Results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5039376"/>
        <c:crosses val="autoZero"/>
        <c:crossBetween val="midCat"/>
        <c:dispUnits/>
      </c:valAx>
      <c:valAx>
        <c:axId val="55039376"/>
        <c:scaling>
          <c:orientation val="minMax"/>
          <c:max val="10"/>
          <c:min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Merits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198883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6825"/>
          <c:y val="0.9395"/>
          <c:w val="0.7175"/>
          <c:h val="0.05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Sequence VG OSC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13225"/>
          <c:w val="0.9345"/>
          <c:h val="0.724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'VG OSC'!$C$8</c:f>
              <c:strCache>
                <c:ptCount val="1"/>
                <c:pt idx="0">
                  <c:v>925-3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'VG OSC'!$B$9:$B$29</c:f>
              <c:numCache/>
            </c:numRef>
          </c:xVal>
          <c:yVal>
            <c:numRef>
              <c:f>'VG OSC'!$C$9:$C$29</c:f>
              <c:numCache/>
            </c:numRef>
          </c:yVal>
          <c:smooth val="1"/>
        </c:ser>
        <c:ser>
          <c:idx val="1"/>
          <c:order val="1"/>
          <c:tx>
            <c:strRef>
              <c:f>'VG OSC'!$D$8</c:f>
              <c:strCache>
                <c:ptCount val="1"/>
                <c:pt idx="0">
                  <c:v>1006-2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'VG OSC'!$B$9:$B$29</c:f>
              <c:numCache/>
            </c:numRef>
          </c:xVal>
          <c:yVal>
            <c:numRef>
              <c:f>'VG OSC'!$D$9:$D$29</c:f>
              <c:numCache/>
            </c:numRef>
          </c:yVal>
          <c:smooth val="1"/>
        </c:ser>
        <c:ser>
          <c:idx val="2"/>
          <c:order val="2"/>
          <c:tx>
            <c:strRef>
              <c:f>'VG OSC'!$E$8</c:f>
              <c:strCache>
                <c:ptCount val="1"/>
                <c:pt idx="0">
                  <c:v>1007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'VG OSC'!$B$9:$B$29</c:f>
              <c:numCache/>
            </c:numRef>
          </c:xVal>
          <c:yVal>
            <c:numRef>
              <c:f>'VG OSC'!$E$9:$E$29</c:f>
              <c:numCache/>
            </c:numRef>
          </c:yVal>
          <c:smooth val="1"/>
        </c:ser>
        <c:ser>
          <c:idx val="3"/>
          <c:order val="3"/>
          <c:tx>
            <c:strRef>
              <c:f>'VG OSC'!$F$8</c:f>
              <c:strCache>
                <c:ptCount val="1"/>
                <c:pt idx="0">
                  <c:v>1009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993300"/>
                </a:solidFill>
              </a:ln>
            </c:spPr>
          </c:marker>
          <c:xVal>
            <c:numRef>
              <c:f>'VG OSC'!$B$9:$B$29</c:f>
              <c:numCache/>
            </c:numRef>
          </c:xVal>
          <c:yVal>
            <c:numRef>
              <c:f>'VG OSC'!$F$9:$F$29</c:f>
              <c:numCache/>
            </c:numRef>
          </c:yVal>
          <c:smooth val="1"/>
        </c:ser>
        <c:ser>
          <c:idx val="4"/>
          <c:order val="4"/>
          <c:tx>
            <c:strRef>
              <c:f>'VG OSC'!$G$8</c:f>
              <c:strCache>
                <c:ptCount val="1"/>
                <c:pt idx="0">
                  <c:v>Theoretical Candidate at 15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'VG OSC'!$B$9:$B$29</c:f>
              <c:numCache/>
            </c:numRef>
          </c:xVal>
          <c:yVal>
            <c:numRef>
              <c:f>'VG OSC'!$G$9:$G$29</c:f>
              <c:numCache/>
            </c:numRef>
          </c:yVal>
          <c:smooth val="1"/>
        </c:ser>
        <c:ser>
          <c:idx val="5"/>
          <c:order val="5"/>
          <c:tx>
            <c:strRef>
              <c:f>'VG OSC'!$H$8</c:f>
              <c:strCache>
                <c:ptCount val="1"/>
                <c:pt idx="0">
                  <c:v>Theoretical Candidate at 20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FF00"/>
                </a:solidFill>
              </a:ln>
            </c:spPr>
          </c:marker>
          <c:xVal>
            <c:numRef>
              <c:f>'VG OSC'!$B$9:$B$29</c:f>
              <c:numCache/>
            </c:numRef>
          </c:xVal>
          <c:yVal>
            <c:numRef>
              <c:f>'VG OSC'!$H$9:$H$29</c:f>
              <c:numCache/>
            </c:numRef>
          </c:yVal>
          <c:smooth val="1"/>
        </c:ser>
        <c:axId val="29004433"/>
        <c:axId val="548834"/>
      </c:scatterChart>
      <c:valAx>
        <c:axId val="29004433"/>
        <c:scaling>
          <c:orientation val="minMax"/>
          <c:max val="10"/>
          <c:min val="-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Standardized Results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48834"/>
        <c:crosses val="autoZero"/>
        <c:crossBetween val="midCat"/>
        <c:dispUnits/>
      </c:valAx>
      <c:valAx>
        <c:axId val="548834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900443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9395"/>
          <c:w val="0.9985"/>
          <c:h val="0.05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Sequence VID FEI1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13225"/>
          <c:w val="0.9345"/>
          <c:h val="0.724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'VID FEI1'!$C$8</c:f>
              <c:strCache>
                <c:ptCount val="1"/>
                <c:pt idx="0">
                  <c:v>540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'VID FEI1'!$B$9:$B$29</c:f>
              <c:numCache/>
            </c:numRef>
          </c:xVal>
          <c:yVal>
            <c:numRef>
              <c:f>'VID FEI1'!$C$9:$C$29</c:f>
              <c:numCache/>
            </c:numRef>
          </c:yVal>
          <c:smooth val="1"/>
        </c:ser>
        <c:ser>
          <c:idx val="1"/>
          <c:order val="1"/>
          <c:tx>
            <c:strRef>
              <c:f>'VID FEI1'!$D$8</c:f>
              <c:strCache>
                <c:ptCount val="1"/>
                <c:pt idx="0">
                  <c:v>541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'VID FEI1'!$B$9:$B$29</c:f>
              <c:numCache/>
            </c:numRef>
          </c:xVal>
          <c:yVal>
            <c:numRef>
              <c:f>'VID FEI1'!$D$9:$D$29</c:f>
              <c:numCache/>
            </c:numRef>
          </c:yVal>
          <c:smooth val="1"/>
        </c:ser>
        <c:ser>
          <c:idx val="2"/>
          <c:order val="2"/>
          <c:tx>
            <c:strRef>
              <c:f>'VID FEI1'!$E$8</c:f>
              <c:strCache>
                <c:ptCount val="1"/>
                <c:pt idx="0">
                  <c:v>542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'VID FEI1'!$B$9:$B$29</c:f>
              <c:numCache/>
            </c:numRef>
          </c:xVal>
          <c:yVal>
            <c:numRef>
              <c:f>'VID FEI1'!$E$9:$E$29</c:f>
              <c:numCache/>
            </c:numRef>
          </c:yVal>
          <c:smooth val="1"/>
        </c:ser>
        <c:ser>
          <c:idx val="4"/>
          <c:order val="3"/>
          <c:tx>
            <c:strRef>
              <c:f>'VID FEI1'!$F$8</c:f>
              <c:strCache>
                <c:ptCount val="1"/>
                <c:pt idx="0">
                  <c:v>Theoretical Candidate at 1.4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'VID FEI1'!$B$9:$B$29</c:f>
              <c:numCache/>
            </c:numRef>
          </c:xVal>
          <c:yVal>
            <c:numRef>
              <c:f>'VID FEI1'!$F$9:$F$29</c:f>
              <c:numCache/>
            </c:numRef>
          </c:yVal>
          <c:smooth val="1"/>
        </c:ser>
        <c:ser>
          <c:idx val="5"/>
          <c:order val="4"/>
          <c:tx>
            <c:strRef>
              <c:f>'VID FEI1'!$G$8</c:f>
              <c:strCache>
                <c:ptCount val="1"/>
                <c:pt idx="0">
                  <c:v>Theoretical Candidate at 0.9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FF00"/>
                </a:solidFill>
              </a:ln>
            </c:spPr>
          </c:marker>
          <c:xVal>
            <c:numRef>
              <c:f>'VID FEI1'!$B$9:$B$29</c:f>
              <c:numCache/>
            </c:numRef>
          </c:xVal>
          <c:yVal>
            <c:numRef>
              <c:f>'VID FEI1'!$G$9:$G$29</c:f>
              <c:numCache/>
            </c:numRef>
          </c:yVal>
          <c:smooth val="1"/>
        </c:ser>
        <c:axId val="44455555"/>
        <c:axId val="44130164"/>
      </c:scatterChart>
      <c:valAx>
        <c:axId val="44455555"/>
        <c:scaling>
          <c:orientation val="minMax"/>
          <c:max val="10"/>
          <c:min val="-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Standardized Results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4130164"/>
        <c:crosses val="autoZero"/>
        <c:crossBetween val="midCat"/>
        <c:dispUnits/>
      </c:valAx>
      <c:valAx>
        <c:axId val="441301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445555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0425"/>
          <c:y val="0.9395"/>
          <c:w val="0.85875"/>
          <c:h val="0.05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Sequence VID FEI2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13225"/>
          <c:w val="0.9345"/>
          <c:h val="0.724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'VID FEI2'!$C$8</c:f>
              <c:strCache>
                <c:ptCount val="1"/>
                <c:pt idx="0">
                  <c:v>540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'VID FEI2'!$B$9:$B$29</c:f>
              <c:numCache/>
            </c:numRef>
          </c:xVal>
          <c:yVal>
            <c:numRef>
              <c:f>'VID FEI2'!$C$9:$C$29</c:f>
              <c:numCache/>
            </c:numRef>
          </c:yVal>
          <c:smooth val="1"/>
        </c:ser>
        <c:ser>
          <c:idx val="1"/>
          <c:order val="1"/>
          <c:tx>
            <c:strRef>
              <c:f>'VID FEI2'!$D$8</c:f>
              <c:strCache>
                <c:ptCount val="1"/>
                <c:pt idx="0">
                  <c:v>541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'VID FEI2'!$B$9:$B$29</c:f>
              <c:numCache/>
            </c:numRef>
          </c:xVal>
          <c:yVal>
            <c:numRef>
              <c:f>'VID FEI2'!$D$9:$D$29</c:f>
              <c:numCache/>
            </c:numRef>
          </c:yVal>
          <c:smooth val="1"/>
        </c:ser>
        <c:ser>
          <c:idx val="2"/>
          <c:order val="2"/>
          <c:tx>
            <c:strRef>
              <c:f>'VID FEI2'!$E$8</c:f>
              <c:strCache>
                <c:ptCount val="1"/>
                <c:pt idx="0">
                  <c:v>542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'VID FEI2'!$B$9:$B$29</c:f>
              <c:numCache/>
            </c:numRef>
          </c:xVal>
          <c:yVal>
            <c:numRef>
              <c:f>'VID FEI2'!$E$9:$E$29</c:f>
              <c:numCache/>
            </c:numRef>
          </c:yVal>
          <c:smooth val="1"/>
        </c:ser>
        <c:ser>
          <c:idx val="4"/>
          <c:order val="3"/>
          <c:tx>
            <c:strRef>
              <c:f>'VID FEI2'!$F$8</c:f>
              <c:strCache>
                <c:ptCount val="1"/>
                <c:pt idx="0">
                  <c:v>Theoretical Candidate at 1.2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'VID FEI2'!$B$9:$B$29</c:f>
              <c:numCache/>
            </c:numRef>
          </c:xVal>
          <c:yVal>
            <c:numRef>
              <c:f>'VID FEI2'!$F$9:$F$29</c:f>
              <c:numCache/>
            </c:numRef>
          </c:yVal>
          <c:smooth val="1"/>
        </c:ser>
        <c:ser>
          <c:idx val="5"/>
          <c:order val="4"/>
          <c:tx>
            <c:strRef>
              <c:f>'VID FEI2'!$G$8</c:f>
              <c:strCache>
                <c:ptCount val="1"/>
                <c:pt idx="0">
                  <c:v>Theoretical Candidate at 0.6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FF00"/>
                </a:solidFill>
              </a:ln>
            </c:spPr>
          </c:marker>
          <c:xVal>
            <c:numRef>
              <c:f>'VID FEI2'!$B$9:$B$29</c:f>
              <c:numCache/>
            </c:numRef>
          </c:xVal>
          <c:yVal>
            <c:numRef>
              <c:f>'VID FEI2'!$G$9:$G$29</c:f>
              <c:numCache/>
            </c:numRef>
          </c:yVal>
          <c:smooth val="1"/>
        </c:ser>
        <c:axId val="17773493"/>
        <c:axId val="30366790"/>
      </c:scatterChart>
      <c:valAx>
        <c:axId val="17773493"/>
        <c:scaling>
          <c:orientation val="minMax"/>
          <c:max val="10"/>
          <c:min val="-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Standardized Results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0366790"/>
        <c:crosses val="autoZero"/>
        <c:crossBetween val="midCat"/>
        <c:dispUnits/>
      </c:valAx>
      <c:valAx>
        <c:axId val="303667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777349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0425"/>
          <c:y val="0.9395"/>
          <c:w val="0.85875"/>
          <c:h val="0.05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Sequence IIIF APV</a:t>
            </a:r>
          </a:p>
        </c:rich>
      </c:tx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13225"/>
          <c:w val="0.9345"/>
          <c:h val="0.724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'IIIF APV'!$C$7</c:f>
              <c:strCache>
                <c:ptCount val="1"/>
                <c:pt idx="0">
                  <c:v>1006-2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'IIIF APV'!$B$8:$B$28</c:f>
              <c:numCache/>
            </c:numRef>
          </c:xVal>
          <c:yVal>
            <c:numRef>
              <c:f>'IIIF APV'!$C$8:$C$28</c:f>
              <c:numCache/>
            </c:numRef>
          </c:yVal>
          <c:smooth val="1"/>
        </c:ser>
        <c:ser>
          <c:idx val="1"/>
          <c:order val="1"/>
          <c:tx>
            <c:strRef>
              <c:f>'IIIF APV'!$D$7</c:f>
              <c:strCache>
                <c:ptCount val="1"/>
                <c:pt idx="0">
                  <c:v>1008-1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'IIIF APV'!$B$8:$B$28</c:f>
              <c:numCache/>
            </c:numRef>
          </c:xVal>
          <c:yVal>
            <c:numRef>
              <c:f>'IIIF APV'!$D$8:$D$28</c:f>
              <c:numCache/>
            </c:numRef>
          </c:yVal>
          <c:smooth val="1"/>
        </c:ser>
        <c:ser>
          <c:idx val="2"/>
          <c:order val="2"/>
          <c:tx>
            <c:strRef>
              <c:f>'IIIF APV'!$E$7</c:f>
              <c:strCache>
                <c:ptCount val="1"/>
                <c:pt idx="0">
                  <c:v>433-1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'IIIF APV'!$B$8:$B$28</c:f>
              <c:numCache/>
            </c:numRef>
          </c:xVal>
          <c:yVal>
            <c:numRef>
              <c:f>'IIIF APV'!$E$8:$E$28</c:f>
              <c:numCache/>
            </c:numRef>
          </c:yVal>
          <c:smooth val="1"/>
        </c:ser>
        <c:ser>
          <c:idx val="3"/>
          <c:order val="3"/>
          <c:tx>
            <c:strRef>
              <c:f>'IIIF APV'!$F$7</c:f>
              <c:strCache>
                <c:ptCount val="1"/>
                <c:pt idx="0">
                  <c:v>Theoretical Candidate at 9.0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'IIIF APV'!$B$8:$B$28</c:f>
              <c:numCache/>
            </c:numRef>
          </c:xVal>
          <c:yVal>
            <c:numRef>
              <c:f>'IIIF APV'!$F$8:$F$28</c:f>
              <c:numCache/>
            </c:numRef>
          </c:yVal>
          <c:smooth val="1"/>
        </c:ser>
        <c:ser>
          <c:idx val="4"/>
          <c:order val="4"/>
          <c:tx>
            <c:strRef>
              <c:f>'IIIF APV'!$G$7</c:f>
              <c:strCache>
                <c:ptCount val="1"/>
                <c:pt idx="0">
                  <c:v>Theoretical Candidate at 8.5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FF00"/>
                </a:solidFill>
              </a:ln>
            </c:spPr>
          </c:marker>
          <c:xVal>
            <c:numRef>
              <c:f>'IIIF APV'!$B$8:$B$28</c:f>
              <c:numCache/>
            </c:numRef>
          </c:xVal>
          <c:yVal>
            <c:numRef>
              <c:f>'IIIF APV'!$G$8:$G$28</c:f>
              <c:numCache/>
            </c:numRef>
          </c:yVal>
          <c:smooth val="1"/>
        </c:ser>
        <c:axId val="54832483"/>
        <c:axId val="12246100"/>
      </c:scatterChart>
      <c:valAx>
        <c:axId val="54832483"/>
        <c:scaling>
          <c:orientation val="minMax"/>
          <c:max val="10"/>
          <c:min val="-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Standardized Results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2246100"/>
        <c:crosses val="autoZero"/>
        <c:crossBetween val="midCat"/>
        <c:dispUnits/>
      </c:valAx>
      <c:valAx>
        <c:axId val="12246100"/>
        <c:scaling>
          <c:orientation val="minMax"/>
          <c:max val="10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Merits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483248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575"/>
          <c:y val="0.9395"/>
          <c:w val="0.9245"/>
          <c:h val="0.05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Sequence VIII BWL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13225"/>
          <c:w val="0.9345"/>
          <c:h val="0.724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'VIII BWL'!$C$7</c:f>
              <c:strCache>
                <c:ptCount val="1"/>
                <c:pt idx="0">
                  <c:v>704-1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'VIII BWL'!$B$8:$B$28</c:f>
              <c:numCache/>
            </c:numRef>
          </c:xVal>
          <c:yVal>
            <c:numRef>
              <c:f>'VIII BWL'!$C$8:$C$28</c:f>
              <c:numCache/>
            </c:numRef>
          </c:yVal>
          <c:smooth val="1"/>
        </c:ser>
        <c:ser>
          <c:idx val="1"/>
          <c:order val="1"/>
          <c:tx>
            <c:strRef>
              <c:f>'VIII BWL'!$D$7</c:f>
              <c:strCache>
                <c:ptCount val="1"/>
                <c:pt idx="0">
                  <c:v>1006-2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'VIII BWL'!$B$8:$B$28</c:f>
              <c:numCache/>
            </c:numRef>
          </c:xVal>
          <c:yVal>
            <c:numRef>
              <c:f>'VIII BWL'!$D$8:$D$28</c:f>
              <c:numCache/>
            </c:numRef>
          </c:yVal>
          <c:smooth val="1"/>
        </c:ser>
        <c:ser>
          <c:idx val="2"/>
          <c:order val="2"/>
          <c:tx>
            <c:strRef>
              <c:f>'VIII BWL'!$E$7</c:f>
              <c:strCache>
                <c:ptCount val="1"/>
                <c:pt idx="0">
                  <c:v>1009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'VIII BWL'!$B$8:$B$28</c:f>
              <c:numCache/>
            </c:numRef>
          </c:xVal>
          <c:yVal>
            <c:numRef>
              <c:f>'VIII BWL'!$E$8:$E$28</c:f>
              <c:numCache/>
            </c:numRef>
          </c:yVal>
          <c:smooth val="1"/>
        </c:ser>
        <c:ser>
          <c:idx val="3"/>
          <c:order val="3"/>
          <c:tx>
            <c:strRef>
              <c:f>'VIII BWL'!$F$7</c:f>
              <c:strCache>
                <c:ptCount val="1"/>
                <c:pt idx="0">
                  <c:v>Theoretical Candidate at 26.4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'VIII BWL'!$B$8:$B$28</c:f>
              <c:numCache/>
            </c:numRef>
          </c:xVal>
          <c:yVal>
            <c:numRef>
              <c:f>'VIII BWL'!$F$8:$F$28</c:f>
              <c:numCache/>
            </c:numRef>
          </c:yVal>
          <c:smooth val="1"/>
        </c:ser>
        <c:ser>
          <c:idx val="4"/>
          <c:order val="4"/>
          <c:tx>
            <c:strRef>
              <c:f>'VIII BWL'!$G$7</c:f>
              <c:strCache>
                <c:ptCount val="1"/>
                <c:pt idx="0">
                  <c:v>Theoretical Candidate at 29.3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FF00"/>
                </a:solidFill>
              </a:ln>
            </c:spPr>
          </c:marker>
          <c:xVal>
            <c:numRef>
              <c:f>'VIII BWL'!$B$8:$B$28</c:f>
              <c:numCache/>
            </c:numRef>
          </c:xVal>
          <c:yVal>
            <c:numRef>
              <c:f>'VIII BWL'!$G$8:$G$28</c:f>
              <c:numCache/>
            </c:numRef>
          </c:yVal>
          <c:smooth val="1"/>
        </c:ser>
        <c:axId val="43790887"/>
        <c:axId val="57400920"/>
      </c:scatterChart>
      <c:valAx>
        <c:axId val="43790887"/>
        <c:scaling>
          <c:orientation val="minMax"/>
          <c:max val="10"/>
          <c:min val="-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Standardized Results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7400920"/>
        <c:crosses val="autoZero"/>
        <c:crossBetween val="midCat"/>
        <c:dispUnits/>
      </c:valAx>
      <c:valAx>
        <c:axId val="5740092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mg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379088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425"/>
          <c:y val="0.9395"/>
          <c:w val="0.93"/>
          <c:h val="0.05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Sequence VIII Stripped Viscosity</a:t>
            </a:r>
          </a:p>
        </c:rich>
      </c:tx>
      <c:layout>
        <c:manualLayout>
          <c:xMode val="factor"/>
          <c:yMode val="factor"/>
          <c:x val="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13225"/>
          <c:w val="0.9345"/>
          <c:h val="0.724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'VIII SVIS'!$C$7</c:f>
              <c:strCache>
                <c:ptCount val="1"/>
                <c:pt idx="0">
                  <c:v>704-1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'VIII SVIS'!$B$8:$B$28</c:f>
              <c:numCache/>
            </c:numRef>
          </c:xVal>
          <c:yVal>
            <c:numRef>
              <c:f>'VIII SVIS'!$C$8:$C$28</c:f>
              <c:numCache/>
            </c:numRef>
          </c:yVal>
          <c:smooth val="1"/>
        </c:ser>
        <c:ser>
          <c:idx val="1"/>
          <c:order val="1"/>
          <c:tx>
            <c:strRef>
              <c:f>'VIII SVIS'!$D$7</c:f>
              <c:strCache>
                <c:ptCount val="1"/>
                <c:pt idx="0">
                  <c:v>1006-2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'VIII SVIS'!$B$8:$B$28</c:f>
              <c:numCache/>
            </c:numRef>
          </c:xVal>
          <c:yVal>
            <c:numRef>
              <c:f>'VIII SVIS'!$D$8:$D$28</c:f>
              <c:numCache/>
            </c:numRef>
          </c:yVal>
          <c:smooth val="1"/>
        </c:ser>
        <c:ser>
          <c:idx val="2"/>
          <c:order val="2"/>
          <c:tx>
            <c:strRef>
              <c:f>'VIII SVIS'!$E$7</c:f>
              <c:strCache>
                <c:ptCount val="1"/>
                <c:pt idx="0">
                  <c:v>1009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'VIII SVIS'!$B$8:$B$28</c:f>
              <c:numCache/>
            </c:numRef>
          </c:xVal>
          <c:yVal>
            <c:numRef>
              <c:f>'VIII SVIS'!$E$8:$E$28</c:f>
              <c:numCache/>
            </c:numRef>
          </c:yVal>
          <c:smooth val="1"/>
        </c:ser>
        <c:ser>
          <c:idx val="3"/>
          <c:order val="3"/>
          <c:tx>
            <c:strRef>
              <c:f>'VIII SVIS'!$F$7</c:f>
              <c:strCache>
                <c:ptCount val="1"/>
                <c:pt idx="0">
                  <c:v>Theoretical Candidate at 5.6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'VIII SVIS'!$B$8:$B$28</c:f>
              <c:numCache/>
            </c:numRef>
          </c:xVal>
          <c:yVal>
            <c:numRef>
              <c:f>'VIII SVIS'!$F$8:$F$28</c:f>
              <c:numCache/>
            </c:numRef>
          </c:yVal>
          <c:smooth val="1"/>
        </c:ser>
        <c:ser>
          <c:idx val="4"/>
          <c:order val="4"/>
          <c:tx>
            <c:strRef>
              <c:f>'VIII SVIS'!$G$7</c:f>
              <c:strCache>
                <c:ptCount val="1"/>
                <c:pt idx="0">
                  <c:v>Theoretical Candidate at 12.5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FF00"/>
                </a:solidFill>
              </a:ln>
            </c:spPr>
          </c:marker>
          <c:xVal>
            <c:numRef>
              <c:f>'VIII SVIS'!$B$8:$B$28</c:f>
              <c:numCache/>
            </c:numRef>
          </c:xVal>
          <c:yVal>
            <c:numRef>
              <c:f>'VIII SVIS'!$G$8:$G$28</c:f>
              <c:numCache/>
            </c:numRef>
          </c:yVal>
          <c:smooth val="1"/>
        </c:ser>
        <c:axId val="18962905"/>
        <c:axId val="59600298"/>
      </c:scatterChart>
      <c:valAx>
        <c:axId val="18962905"/>
        <c:scaling>
          <c:orientation val="minMax"/>
          <c:max val="10"/>
          <c:min val="-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Standardized Results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9600298"/>
        <c:crosses val="autoZero"/>
        <c:crossBetween val="midCat"/>
        <c:dispUnits/>
      </c:valAx>
      <c:valAx>
        <c:axId val="5960029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Centistokes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896290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85"/>
          <c:y val="0.9395"/>
          <c:w val="0.92"/>
          <c:h val="0.05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Caterpillar 1MPC WTD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13225"/>
          <c:w val="0.9345"/>
          <c:h val="0.724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'1MPC WTD'!$C$7</c:f>
              <c:strCache>
                <c:ptCount val="1"/>
                <c:pt idx="0">
                  <c:v>873-2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'1MPC WTD'!$B$8:$B$28</c:f>
              <c:numCache/>
            </c:numRef>
          </c:xVal>
          <c:yVal>
            <c:numRef>
              <c:f>'1MPC WTD'!$C$8:$C$28</c:f>
              <c:numCache/>
            </c:numRef>
          </c:yVal>
          <c:smooth val="1"/>
        </c:ser>
        <c:ser>
          <c:idx val="3"/>
          <c:order val="1"/>
          <c:tx>
            <c:strRef>
              <c:f>'1MPC WTD'!$D$7</c:f>
              <c:strCache>
                <c:ptCount val="1"/>
                <c:pt idx="0">
                  <c:v>Theoretical Candidate at 240.0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'1MPC WTD'!$B$8:$B$28</c:f>
              <c:numCache/>
            </c:numRef>
          </c:xVal>
          <c:yVal>
            <c:numRef>
              <c:f>'1MPC WTD'!$D$8:$D$28</c:f>
              <c:numCache/>
            </c:numRef>
          </c:yVal>
          <c:smooth val="1"/>
        </c:ser>
        <c:ser>
          <c:idx val="4"/>
          <c:order val="2"/>
          <c:tx>
            <c:strRef>
              <c:f>'1MPC WTD'!$E$7</c:f>
              <c:strCache>
                <c:ptCount val="1"/>
                <c:pt idx="0">
                  <c:v>Theoretical Candidate at 0.0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'1MPC WTD'!$B$8:$B$28</c:f>
              <c:numCache/>
            </c:numRef>
          </c:xVal>
          <c:yVal>
            <c:numRef>
              <c:f>'1MPC WTD'!$E$8:$E$28</c:f>
            </c:numRef>
          </c:yVal>
          <c:smooth val="1"/>
        </c:ser>
        <c:axId val="62894795"/>
        <c:axId val="61313596"/>
      </c:scatterChart>
      <c:valAx>
        <c:axId val="62894795"/>
        <c:scaling>
          <c:orientation val="minMax"/>
          <c:max val="10"/>
          <c:min val="-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Standardized Results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1313596"/>
        <c:crosses val="autoZero"/>
        <c:crossBetween val="midCat"/>
        <c:dispUnits/>
      </c:valAx>
      <c:valAx>
        <c:axId val="6131359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Demerits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289479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21"/>
          <c:y val="0.9395"/>
          <c:w val="0.42375"/>
          <c:h val="0.05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Caterpillar 1MPC WTD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13225"/>
          <c:w val="0.9345"/>
          <c:h val="0.724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'1MPC TGF'!$C$7</c:f>
              <c:strCache>
                <c:ptCount val="1"/>
                <c:pt idx="0">
                  <c:v>873-2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'1MPC TGF'!$B$8:$B$28</c:f>
              <c:numCache/>
            </c:numRef>
          </c:xVal>
          <c:yVal>
            <c:numRef>
              <c:f>'1MPC TGF'!$C$8:$C$28</c:f>
              <c:numCache/>
            </c:numRef>
          </c:yVal>
          <c:smooth val="1"/>
        </c:ser>
        <c:ser>
          <c:idx val="3"/>
          <c:order val="1"/>
          <c:tx>
            <c:strRef>
              <c:f>'1MPC TGF'!$D$7</c:f>
              <c:strCache>
                <c:ptCount val="1"/>
                <c:pt idx="0">
                  <c:v>Theoretical Candidate at 70.0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'1MPC TGF'!$B$8:$B$28</c:f>
              <c:numCache/>
            </c:numRef>
          </c:xVal>
          <c:yVal>
            <c:numRef>
              <c:f>'1MPC TGF'!$D$8:$D$28</c:f>
              <c:numCache/>
            </c:numRef>
          </c:yVal>
          <c:smooth val="1"/>
        </c:ser>
        <c:ser>
          <c:idx val="4"/>
          <c:order val="2"/>
          <c:tx>
            <c:strRef>
              <c:f>'1MPC TGF'!$E$7</c:f>
              <c:strCache>
                <c:ptCount val="1"/>
                <c:pt idx="0">
                  <c:v>Theoretical Candidate at 0.0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'1MPC TGF'!$B$8:$B$28</c:f>
              <c:numCache/>
            </c:numRef>
          </c:xVal>
          <c:yVal>
            <c:numRef>
              <c:f>'1MPC TGF'!$E$8:$E$28</c:f>
            </c:numRef>
          </c:yVal>
          <c:smooth val="1"/>
        </c:ser>
        <c:axId val="345341"/>
        <c:axId val="27972622"/>
      </c:scatterChart>
      <c:valAx>
        <c:axId val="345341"/>
        <c:scaling>
          <c:orientation val="minMax"/>
          <c:max val="10"/>
          <c:min val="-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Standardized Results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7972622"/>
        <c:crosses val="autoZero"/>
        <c:crossBetween val="midCat"/>
        <c:dispUnits/>
      </c:valAx>
      <c:valAx>
        <c:axId val="27972622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4534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2525"/>
          <c:y val="0.9395"/>
          <c:w val="0.41375"/>
          <c:h val="0.05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Caterpillar 1K WDK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13225"/>
          <c:w val="0.9345"/>
          <c:h val="0.724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'1K WDK'!$C$7</c:f>
              <c:strCache>
                <c:ptCount val="1"/>
                <c:pt idx="0">
                  <c:v>809-1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'1K WDK'!$B$8:$B$28</c:f>
              <c:numCache/>
            </c:numRef>
          </c:xVal>
          <c:yVal>
            <c:numRef>
              <c:f>'1K WDK'!$C$8:$C$28</c:f>
              <c:numCache/>
            </c:numRef>
          </c:yVal>
          <c:smooth val="1"/>
        </c:ser>
        <c:ser>
          <c:idx val="1"/>
          <c:order val="1"/>
          <c:tx>
            <c:strRef>
              <c:f>'1K WDK'!$D$7</c:f>
              <c:strCache>
                <c:ptCount val="1"/>
                <c:pt idx="0">
                  <c:v>810-2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'1K WDK'!$B$8:$B$28</c:f>
              <c:numCache/>
            </c:numRef>
          </c:xVal>
          <c:yVal>
            <c:numRef>
              <c:f>'1K WDK'!$D$8:$D$28</c:f>
              <c:numCache/>
            </c:numRef>
          </c:yVal>
          <c:smooth val="1"/>
        </c:ser>
        <c:ser>
          <c:idx val="2"/>
          <c:order val="2"/>
          <c:tx>
            <c:strRef>
              <c:f>'1K WDK'!$E$7</c:f>
              <c:strCache>
                <c:ptCount val="1"/>
                <c:pt idx="0">
                  <c:v>811-1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'1K WDK'!$B$8:$B$28</c:f>
              <c:numCache/>
            </c:numRef>
          </c:xVal>
          <c:yVal>
            <c:numRef>
              <c:f>'1K WDK'!$E$8:$E$28</c:f>
              <c:numCache/>
            </c:numRef>
          </c:yVal>
          <c:smooth val="1"/>
        </c:ser>
        <c:ser>
          <c:idx val="3"/>
          <c:order val="3"/>
          <c:tx>
            <c:strRef>
              <c:f>'1K WDK'!$F$7</c:f>
              <c:strCache>
                <c:ptCount val="1"/>
                <c:pt idx="0">
                  <c:v>Theoretical Candidate at 332.0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'1K WDK'!$B$8:$B$28</c:f>
              <c:numCache/>
            </c:numRef>
          </c:xVal>
          <c:yVal>
            <c:numRef>
              <c:f>'1K WDK'!$F$8:$F$28</c:f>
              <c:numCache/>
            </c:numRef>
          </c:yVal>
          <c:smooth val="1"/>
        </c:ser>
        <c:ser>
          <c:idx val="4"/>
          <c:order val="4"/>
          <c:tx>
            <c:strRef>
              <c:f>'1K WDK'!$G$7</c:f>
              <c:strCache>
                <c:ptCount val="1"/>
                <c:pt idx="0">
                  <c:v>Theoretical Candidate at 29.3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'1K WDK'!$B$8:$B$28</c:f>
              <c:numCache/>
            </c:numRef>
          </c:xVal>
          <c:yVal>
            <c:numRef>
              <c:f>'1K WDK'!$G$8:$G$28</c:f>
            </c:numRef>
          </c:yVal>
          <c:smooth val="1"/>
        </c:ser>
        <c:axId val="51189871"/>
        <c:axId val="52738848"/>
      </c:scatterChart>
      <c:valAx>
        <c:axId val="51189871"/>
        <c:scaling>
          <c:orientation val="minMax"/>
          <c:max val="10"/>
          <c:min val="-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Standardized Results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2738848"/>
        <c:crosses val="autoZero"/>
        <c:crossBetween val="midCat"/>
        <c:dispUnits/>
      </c:valAx>
      <c:valAx>
        <c:axId val="5273884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Demerits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118987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1975"/>
          <c:y val="0.9395"/>
          <c:w val="0.63475"/>
          <c:h val="0.05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Caterpillar 1K TGF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13225"/>
          <c:w val="0.9345"/>
          <c:h val="0.724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'1K TGF'!$C$7</c:f>
              <c:strCache>
                <c:ptCount val="1"/>
                <c:pt idx="0">
                  <c:v>809-1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'1K TGF'!$B$8:$B$28</c:f>
              <c:numCache/>
            </c:numRef>
          </c:xVal>
          <c:yVal>
            <c:numRef>
              <c:f>'1K TGF'!$C$8:$C$28</c:f>
              <c:numCache/>
            </c:numRef>
          </c:yVal>
          <c:smooth val="1"/>
        </c:ser>
        <c:ser>
          <c:idx val="1"/>
          <c:order val="1"/>
          <c:tx>
            <c:strRef>
              <c:f>'1K TGF'!$D$7</c:f>
              <c:strCache>
                <c:ptCount val="1"/>
                <c:pt idx="0">
                  <c:v>810-2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'1K TGF'!$B$8:$B$28</c:f>
              <c:numCache/>
            </c:numRef>
          </c:xVal>
          <c:yVal>
            <c:numRef>
              <c:f>'1K TGF'!$D$8:$D$28</c:f>
              <c:numCache/>
            </c:numRef>
          </c:yVal>
          <c:smooth val="1"/>
        </c:ser>
        <c:ser>
          <c:idx val="2"/>
          <c:order val="2"/>
          <c:tx>
            <c:strRef>
              <c:f>'1K TGF'!$E$7</c:f>
              <c:strCache>
                <c:ptCount val="1"/>
                <c:pt idx="0">
                  <c:v>811-1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'1K TGF'!$B$8:$B$28</c:f>
              <c:numCache/>
            </c:numRef>
          </c:xVal>
          <c:yVal>
            <c:numRef>
              <c:f>'1K TGF'!$E$8:$E$28</c:f>
              <c:numCache/>
            </c:numRef>
          </c:yVal>
          <c:smooth val="1"/>
        </c:ser>
        <c:ser>
          <c:idx val="3"/>
          <c:order val="3"/>
          <c:tx>
            <c:strRef>
              <c:f>'1K TGF'!$F$7</c:f>
              <c:strCache>
                <c:ptCount val="1"/>
                <c:pt idx="0">
                  <c:v>Theoretical Candidate at 24.0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'1K TGF'!$B$8:$B$28</c:f>
              <c:numCache/>
            </c:numRef>
          </c:xVal>
          <c:yVal>
            <c:numRef>
              <c:f>'1K TGF'!$F$8:$F$28</c:f>
              <c:numCache/>
            </c:numRef>
          </c:yVal>
          <c:smooth val="1"/>
        </c:ser>
        <c:ser>
          <c:idx val="4"/>
          <c:order val="4"/>
          <c:tx>
            <c:strRef>
              <c:f>'1K TGF'!$G$7</c:f>
              <c:strCache>
                <c:ptCount val="1"/>
                <c:pt idx="0">
                  <c:v>Theoretical Candidate at 29.3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'1K TGF'!$B$8:$B$28</c:f>
              <c:numCache/>
            </c:numRef>
          </c:xVal>
          <c:yVal>
            <c:numRef>
              <c:f>'1K TGF'!$G$8:$G$28</c:f>
            </c:numRef>
          </c:yVal>
          <c:smooth val="1"/>
        </c:ser>
        <c:axId val="43988257"/>
        <c:axId val="6279026"/>
      </c:scatterChart>
      <c:valAx>
        <c:axId val="43988257"/>
        <c:scaling>
          <c:orientation val="minMax"/>
          <c:max val="10"/>
          <c:min val="-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Standardized Results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279026"/>
        <c:crosses val="autoZero"/>
        <c:crossBetween val="midCat"/>
        <c:dispUnits/>
      </c:valAx>
      <c:valAx>
        <c:axId val="6279026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398825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1975"/>
          <c:y val="0.9395"/>
          <c:w val="0.62475"/>
          <c:h val="0.05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Caterpillar 1K TLHC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13225"/>
          <c:w val="0.9345"/>
          <c:h val="0.724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'1K TLHC'!$C$7</c:f>
              <c:strCache>
                <c:ptCount val="1"/>
                <c:pt idx="0">
                  <c:v>809-1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'1K TLHC'!$B$8:$B$28</c:f>
              <c:numCache/>
            </c:numRef>
          </c:xVal>
          <c:yVal>
            <c:numRef>
              <c:f>'1K TLHC'!$C$8:$C$28</c:f>
              <c:numCache/>
            </c:numRef>
          </c:yVal>
          <c:smooth val="1"/>
        </c:ser>
        <c:ser>
          <c:idx val="1"/>
          <c:order val="1"/>
          <c:tx>
            <c:strRef>
              <c:f>'1K TLHC'!$D$7</c:f>
              <c:strCache>
                <c:ptCount val="1"/>
                <c:pt idx="0">
                  <c:v>810-2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'1K TLHC'!$B$8:$B$28</c:f>
              <c:numCache/>
            </c:numRef>
          </c:xVal>
          <c:yVal>
            <c:numRef>
              <c:f>'1K TLHC'!$D$8:$D$28</c:f>
              <c:numCache/>
            </c:numRef>
          </c:yVal>
          <c:smooth val="1"/>
        </c:ser>
        <c:ser>
          <c:idx val="2"/>
          <c:order val="2"/>
          <c:tx>
            <c:strRef>
              <c:f>'1K TLHC'!$E$7</c:f>
              <c:strCache>
                <c:ptCount val="1"/>
                <c:pt idx="0">
                  <c:v>811-1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'1K TLHC'!$B$8:$B$28</c:f>
              <c:numCache/>
            </c:numRef>
          </c:xVal>
          <c:yVal>
            <c:numRef>
              <c:f>'1K TLHC'!$E$8:$E$28</c:f>
              <c:numCache/>
            </c:numRef>
          </c:yVal>
          <c:smooth val="1"/>
        </c:ser>
        <c:ser>
          <c:idx val="3"/>
          <c:order val="3"/>
          <c:tx>
            <c:strRef>
              <c:f>'1K TLHC'!$F$7</c:f>
              <c:strCache>
                <c:ptCount val="1"/>
                <c:pt idx="0">
                  <c:v>Theoretical Candidate at 4.0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'1K TLHC'!$B$8:$B$28</c:f>
              <c:numCache/>
            </c:numRef>
          </c:xVal>
          <c:yVal>
            <c:numRef>
              <c:f>'1K TLHC'!$F$8:$F$28</c:f>
              <c:numCache/>
            </c:numRef>
          </c:yVal>
          <c:smooth val="1"/>
        </c:ser>
        <c:ser>
          <c:idx val="4"/>
          <c:order val="4"/>
          <c:tx>
            <c:strRef>
              <c:f>'1K TLHC'!$G$7</c:f>
              <c:strCache>
                <c:ptCount val="1"/>
                <c:pt idx="0">
                  <c:v>Theoretical Candidate at 29.3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'1K TLHC'!$B$8:$B$28</c:f>
              <c:numCache/>
            </c:numRef>
          </c:xVal>
          <c:yVal>
            <c:numRef>
              <c:f>'1K TLHC'!$G$8:$G$28</c:f>
            </c:numRef>
          </c:yVal>
          <c:smooth val="1"/>
        </c:ser>
        <c:axId val="38839059"/>
        <c:axId val="58956036"/>
      </c:scatterChart>
      <c:valAx>
        <c:axId val="38839059"/>
        <c:scaling>
          <c:orientation val="minMax"/>
          <c:max val="10"/>
          <c:min val="-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Standardized Results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8956036"/>
        <c:crosses val="autoZero"/>
        <c:crossBetween val="midCat"/>
        <c:dispUnits/>
      </c:valAx>
      <c:valAx>
        <c:axId val="58956036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883905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255"/>
          <c:y val="0.9395"/>
          <c:w val="0.61625"/>
          <c:h val="0.05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Caterpillar 1K Average Oil Consumption</a:t>
            </a:r>
          </a:p>
        </c:rich>
      </c:tx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13225"/>
          <c:w val="0.9345"/>
          <c:h val="0.724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'1K AOC'!$C$7</c:f>
              <c:strCache>
                <c:ptCount val="1"/>
                <c:pt idx="0">
                  <c:v>809-1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'1K AOC'!$B$8:$B$28</c:f>
              <c:numCache/>
            </c:numRef>
          </c:xVal>
          <c:yVal>
            <c:numRef>
              <c:f>'1K AOC'!$C$8:$C$28</c:f>
              <c:numCache/>
            </c:numRef>
          </c:yVal>
          <c:smooth val="1"/>
        </c:ser>
        <c:ser>
          <c:idx val="1"/>
          <c:order val="1"/>
          <c:tx>
            <c:strRef>
              <c:f>'1K AOC'!$D$7</c:f>
              <c:strCache>
                <c:ptCount val="1"/>
                <c:pt idx="0">
                  <c:v>810-2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'1K AOC'!$B$8:$B$28</c:f>
              <c:numCache/>
            </c:numRef>
          </c:xVal>
          <c:yVal>
            <c:numRef>
              <c:f>'1K AOC'!$D$8:$D$28</c:f>
              <c:numCache/>
            </c:numRef>
          </c:yVal>
          <c:smooth val="1"/>
        </c:ser>
        <c:ser>
          <c:idx val="2"/>
          <c:order val="2"/>
          <c:tx>
            <c:strRef>
              <c:f>'1K AOC'!$E$7</c:f>
              <c:strCache>
                <c:ptCount val="1"/>
                <c:pt idx="0">
                  <c:v>811-1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'1K AOC'!$B$8:$B$28</c:f>
              <c:numCache/>
            </c:numRef>
          </c:xVal>
          <c:yVal>
            <c:numRef>
              <c:f>'1K AOC'!$E$8:$E$28</c:f>
              <c:numCache/>
            </c:numRef>
          </c:yVal>
          <c:smooth val="1"/>
        </c:ser>
        <c:ser>
          <c:idx val="3"/>
          <c:order val="3"/>
          <c:tx>
            <c:strRef>
              <c:f>'1K AOC'!$F$7</c:f>
              <c:strCache>
                <c:ptCount val="1"/>
                <c:pt idx="0">
                  <c:v>Theoretical Candidate at 0.5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'1K AOC'!$B$8:$B$28</c:f>
              <c:numCache/>
            </c:numRef>
          </c:xVal>
          <c:yVal>
            <c:numRef>
              <c:f>'1K AOC'!$F$8:$F$28</c:f>
              <c:numCache/>
            </c:numRef>
          </c:yVal>
          <c:smooth val="1"/>
        </c:ser>
        <c:ser>
          <c:idx val="4"/>
          <c:order val="4"/>
          <c:tx>
            <c:strRef>
              <c:f>'1K AOC'!$G$7</c:f>
              <c:strCache>
                <c:ptCount val="1"/>
                <c:pt idx="0">
                  <c:v>Theoretical Candidate at 29.3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'1K AOC'!$B$8:$B$28</c:f>
              <c:numCache/>
            </c:numRef>
          </c:xVal>
          <c:yVal>
            <c:numRef>
              <c:f>'1K AOC'!$G$8:$G$28</c:f>
            </c:numRef>
          </c:yVal>
          <c:smooth val="1"/>
        </c:ser>
        <c:axId val="10709573"/>
        <c:axId val="62169046"/>
      </c:scatterChart>
      <c:valAx>
        <c:axId val="10709573"/>
        <c:scaling>
          <c:orientation val="minMax"/>
          <c:max val="10"/>
          <c:min val="-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Standardized Results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2169046"/>
        <c:crosses val="autoZero"/>
        <c:crossBetween val="midCat"/>
        <c:dispUnits/>
      </c:valAx>
      <c:valAx>
        <c:axId val="6216904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g/kW-h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070957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225"/>
          <c:y val="0.9395"/>
          <c:w val="0.61625"/>
          <c:h val="0.05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Caterpillar 1N WDN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13225"/>
          <c:w val="0.9345"/>
          <c:h val="0.724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'1N WDN'!$C$7</c:f>
              <c:strCache>
                <c:ptCount val="1"/>
                <c:pt idx="0">
                  <c:v>809-1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'1N WDN'!$B$8:$B$28</c:f>
              <c:numCache/>
            </c:numRef>
          </c:xVal>
          <c:yVal>
            <c:numRef>
              <c:f>'1N WDN'!$C$8:$C$28</c:f>
              <c:numCache/>
            </c:numRef>
          </c:yVal>
          <c:smooth val="1"/>
        </c:ser>
        <c:ser>
          <c:idx val="1"/>
          <c:order val="1"/>
          <c:tx>
            <c:strRef>
              <c:f>'1N WDN'!$D$7</c:f>
              <c:strCache>
                <c:ptCount val="1"/>
                <c:pt idx="0">
                  <c:v>811-2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'1N WDN'!$B$8:$B$28</c:f>
              <c:numCache/>
            </c:numRef>
          </c:xVal>
          <c:yVal>
            <c:numRef>
              <c:f>'1N WDN'!$D$8:$D$28</c:f>
              <c:numCache/>
            </c:numRef>
          </c:yVal>
          <c:smooth val="1"/>
        </c:ser>
        <c:ser>
          <c:idx val="2"/>
          <c:order val="2"/>
          <c:tx>
            <c:strRef>
              <c:f>'1N WDN'!$E$7</c:f>
              <c:strCache>
                <c:ptCount val="1"/>
                <c:pt idx="0">
                  <c:v>1004-3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'1N WDN'!$B$8:$B$28</c:f>
              <c:numCache/>
            </c:numRef>
          </c:xVal>
          <c:yVal>
            <c:numRef>
              <c:f>'1N WDN'!$E$8:$E$28</c:f>
              <c:numCache/>
            </c:numRef>
          </c:yVal>
          <c:smooth val="1"/>
        </c:ser>
        <c:ser>
          <c:idx val="3"/>
          <c:order val="3"/>
          <c:tx>
            <c:strRef>
              <c:f>'1N WDN'!$F$7</c:f>
              <c:strCache>
                <c:ptCount val="1"/>
                <c:pt idx="0">
                  <c:v>Theoretical Candidate at 286.2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'1N WDN'!$B$8:$B$28</c:f>
              <c:numCache/>
            </c:numRef>
          </c:xVal>
          <c:yVal>
            <c:numRef>
              <c:f>'1N WDN'!$F$8:$F$28</c:f>
              <c:numCache/>
            </c:numRef>
          </c:yVal>
          <c:smooth val="1"/>
        </c:ser>
        <c:ser>
          <c:idx val="4"/>
          <c:order val="4"/>
          <c:tx>
            <c:strRef>
              <c:f>'1N WDN'!$G$7</c:f>
              <c:strCache>
                <c:ptCount val="1"/>
                <c:pt idx="0">
                  <c:v>Theoretical Candidate at 29.3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'1N WDN'!$B$8:$B$28</c:f>
              <c:numCache/>
            </c:numRef>
          </c:xVal>
          <c:yVal>
            <c:numRef>
              <c:f>'1N WDN'!$G$8:$G$28</c:f>
            </c:numRef>
          </c:yVal>
          <c:smooth val="1"/>
        </c:ser>
        <c:axId val="2527927"/>
        <c:axId val="3435496"/>
      </c:scatterChart>
      <c:valAx>
        <c:axId val="2527927"/>
        <c:scaling>
          <c:orientation val="minMax"/>
          <c:max val="10"/>
          <c:min val="-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Standardized Results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435496"/>
        <c:crosses val="autoZero"/>
        <c:crossBetween val="midCat"/>
        <c:dispUnits/>
      </c:valAx>
      <c:valAx>
        <c:axId val="343549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Demerits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52792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975"/>
          <c:y val="0.9395"/>
          <c:w val="0.64475"/>
          <c:h val="0.05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Caterpillar 1N TGF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13225"/>
          <c:w val="0.9345"/>
          <c:h val="0.724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'1N TGF'!$C$7</c:f>
              <c:strCache>
                <c:ptCount val="1"/>
                <c:pt idx="0">
                  <c:v>809-1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'1N TGF'!$B$8:$B$28</c:f>
              <c:numCache/>
            </c:numRef>
          </c:xVal>
          <c:yVal>
            <c:numRef>
              <c:f>'1N TGF'!$C$8:$C$28</c:f>
              <c:numCache/>
            </c:numRef>
          </c:yVal>
          <c:smooth val="1"/>
        </c:ser>
        <c:ser>
          <c:idx val="1"/>
          <c:order val="1"/>
          <c:tx>
            <c:strRef>
              <c:f>'1N TGF'!$D$7</c:f>
              <c:strCache>
                <c:ptCount val="1"/>
                <c:pt idx="0">
                  <c:v>811-2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'1N TGF'!$B$8:$B$28</c:f>
              <c:numCache/>
            </c:numRef>
          </c:xVal>
          <c:yVal>
            <c:numRef>
              <c:f>'1N TGF'!$D$8:$D$28</c:f>
              <c:numCache/>
            </c:numRef>
          </c:yVal>
          <c:smooth val="1"/>
        </c:ser>
        <c:ser>
          <c:idx val="2"/>
          <c:order val="2"/>
          <c:tx>
            <c:strRef>
              <c:f>'1N TGF'!$E$7</c:f>
              <c:strCache>
                <c:ptCount val="1"/>
                <c:pt idx="0">
                  <c:v>1004-3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'1N TGF'!$B$8:$B$28</c:f>
              <c:numCache/>
            </c:numRef>
          </c:xVal>
          <c:yVal>
            <c:numRef>
              <c:f>'1N TGF'!$E$8:$E$28</c:f>
              <c:numCache/>
            </c:numRef>
          </c:yVal>
          <c:smooth val="1"/>
        </c:ser>
        <c:ser>
          <c:idx val="3"/>
          <c:order val="3"/>
          <c:tx>
            <c:strRef>
              <c:f>'1N TGF'!$F$7</c:f>
              <c:strCache>
                <c:ptCount val="1"/>
                <c:pt idx="0">
                  <c:v>Theoretical Candidate at 20.0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'1N TGF'!$B$8:$B$28</c:f>
              <c:numCache/>
            </c:numRef>
          </c:xVal>
          <c:yVal>
            <c:numRef>
              <c:f>'1N TGF'!$F$8:$F$28</c:f>
              <c:numCache/>
            </c:numRef>
          </c:yVal>
          <c:smooth val="1"/>
        </c:ser>
        <c:ser>
          <c:idx val="4"/>
          <c:order val="4"/>
          <c:tx>
            <c:strRef>
              <c:f>'1N TGF'!$G$7</c:f>
              <c:strCache>
                <c:ptCount val="1"/>
                <c:pt idx="0">
                  <c:v>Theoretical Candidate at 29.3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'1N TGF'!$B$8:$B$28</c:f>
              <c:numCache/>
            </c:numRef>
          </c:xVal>
          <c:yVal>
            <c:numRef>
              <c:f>'1N TGF'!$G$8:$G$28</c:f>
            </c:numRef>
          </c:yVal>
          <c:smooth val="1"/>
        </c:ser>
        <c:axId val="9839721"/>
        <c:axId val="58819898"/>
      </c:scatterChart>
      <c:valAx>
        <c:axId val="9839721"/>
        <c:scaling>
          <c:orientation val="minMax"/>
          <c:max val="10"/>
          <c:min val="-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Standardized Results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8819898"/>
        <c:crosses val="autoZero"/>
        <c:crossBetween val="midCat"/>
        <c:dispUnits/>
      </c:valAx>
      <c:valAx>
        <c:axId val="58819898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983972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155"/>
          <c:y val="0.9395"/>
          <c:w val="0.63475"/>
          <c:h val="0.05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Sequence IIIF Viscosity Increase</a:t>
            </a:r>
          </a:p>
        </c:rich>
      </c:tx>
      <c:layout>
        <c:manualLayout>
          <c:xMode val="factor"/>
          <c:yMode val="factor"/>
          <c:x val="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13225"/>
          <c:w val="0.9345"/>
          <c:h val="0.724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'IIIF VIS'!$C$7</c:f>
              <c:strCache>
                <c:ptCount val="1"/>
                <c:pt idx="0">
                  <c:v>1006-2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'IIIF VIS'!$B$12:$B$28</c:f>
              <c:numCache/>
            </c:numRef>
          </c:xVal>
          <c:yVal>
            <c:numRef>
              <c:f>'IIIF VIS'!$C$12:$C$28</c:f>
              <c:numCache/>
            </c:numRef>
          </c:yVal>
          <c:smooth val="1"/>
        </c:ser>
        <c:ser>
          <c:idx val="1"/>
          <c:order val="1"/>
          <c:tx>
            <c:strRef>
              <c:f>'IIIF VIS'!$D$7</c:f>
              <c:strCache>
                <c:ptCount val="1"/>
                <c:pt idx="0">
                  <c:v>1008-1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'IIIF VIS'!$B$12:$B$28</c:f>
              <c:numCache/>
            </c:numRef>
          </c:xVal>
          <c:yVal>
            <c:numRef>
              <c:f>'IIIF VIS'!$D$12:$D$28</c:f>
              <c:numCache/>
            </c:numRef>
          </c:yVal>
          <c:smooth val="1"/>
        </c:ser>
        <c:ser>
          <c:idx val="2"/>
          <c:order val="2"/>
          <c:tx>
            <c:strRef>
              <c:f>'IIIF VIS'!$E$7</c:f>
              <c:strCache>
                <c:ptCount val="1"/>
                <c:pt idx="0">
                  <c:v>433-1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'IIIF VIS'!$B$12:$B$28</c:f>
              <c:numCache/>
            </c:numRef>
          </c:xVal>
          <c:yVal>
            <c:numRef>
              <c:f>'IIIF VIS'!$E$12:$E$28</c:f>
              <c:numCache/>
            </c:numRef>
          </c:yVal>
          <c:smooth val="1"/>
        </c:ser>
        <c:ser>
          <c:idx val="3"/>
          <c:order val="3"/>
          <c:tx>
            <c:strRef>
              <c:f>'IIIF VIS'!$F$7</c:f>
              <c:strCache>
                <c:ptCount val="1"/>
                <c:pt idx="0">
                  <c:v>Theoretical Candidate at 275%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'IIIF VIS'!$B$12:$B$28</c:f>
              <c:numCache/>
            </c:numRef>
          </c:xVal>
          <c:yVal>
            <c:numRef>
              <c:f>'IIIF VIS'!$F$12:$F$28</c:f>
              <c:numCache/>
            </c:numRef>
          </c:yVal>
          <c:smooth val="1"/>
        </c:ser>
        <c:axId val="52410005"/>
        <c:axId val="17351974"/>
      </c:scatterChart>
      <c:valAx>
        <c:axId val="52410005"/>
        <c:scaling>
          <c:orientation val="minMax"/>
          <c:max val="10"/>
          <c:min val="-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Standardized Results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7351974"/>
        <c:crosses val="autoZero"/>
        <c:crossBetween val="midCat"/>
        <c:dispUnits/>
      </c:valAx>
      <c:valAx>
        <c:axId val="17351974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241000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155"/>
          <c:y val="0.9395"/>
          <c:w val="0.65625"/>
          <c:h val="0.05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Caterpillar 1N TLHC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13225"/>
          <c:w val="0.9345"/>
          <c:h val="0.724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'1N TLHC'!$C$7</c:f>
              <c:strCache>
                <c:ptCount val="1"/>
                <c:pt idx="0">
                  <c:v>809-1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'1N TLHC'!$B$8:$B$28</c:f>
              <c:numCache/>
            </c:numRef>
          </c:xVal>
          <c:yVal>
            <c:numRef>
              <c:f>'1N TLHC'!$C$8:$C$28</c:f>
              <c:numCache/>
            </c:numRef>
          </c:yVal>
          <c:smooth val="1"/>
        </c:ser>
        <c:ser>
          <c:idx val="1"/>
          <c:order val="1"/>
          <c:tx>
            <c:strRef>
              <c:f>'1N TLHC'!$D$7</c:f>
              <c:strCache>
                <c:ptCount val="1"/>
                <c:pt idx="0">
                  <c:v>811-2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'1N TLHC'!$B$8:$B$28</c:f>
              <c:numCache/>
            </c:numRef>
          </c:xVal>
          <c:yVal>
            <c:numRef>
              <c:f>'1N TLHC'!$D$8:$D$28</c:f>
              <c:numCache/>
            </c:numRef>
          </c:yVal>
          <c:smooth val="1"/>
        </c:ser>
        <c:ser>
          <c:idx val="2"/>
          <c:order val="2"/>
          <c:tx>
            <c:strRef>
              <c:f>'1N TLHC'!$E$7</c:f>
              <c:strCache>
                <c:ptCount val="1"/>
                <c:pt idx="0">
                  <c:v>1004-3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'1N TLHC'!$B$8:$B$28</c:f>
              <c:numCache/>
            </c:numRef>
          </c:xVal>
          <c:yVal>
            <c:numRef>
              <c:f>'1N TLHC'!$E$8:$E$28</c:f>
              <c:numCache/>
            </c:numRef>
          </c:yVal>
          <c:smooth val="1"/>
        </c:ser>
        <c:ser>
          <c:idx val="3"/>
          <c:order val="3"/>
          <c:tx>
            <c:strRef>
              <c:f>'1N TLHC'!$F$7</c:f>
              <c:strCache>
                <c:ptCount val="1"/>
                <c:pt idx="0">
                  <c:v>Theoretical Candidate at 3.0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'1N TLHC'!$B$8:$B$28</c:f>
              <c:numCache/>
            </c:numRef>
          </c:xVal>
          <c:yVal>
            <c:numRef>
              <c:f>'1N TLHC'!$F$8:$F$28</c:f>
              <c:numCache/>
            </c:numRef>
          </c:yVal>
          <c:smooth val="1"/>
        </c:ser>
        <c:ser>
          <c:idx val="4"/>
          <c:order val="4"/>
          <c:tx>
            <c:strRef>
              <c:f>'1N TLHC'!$G$7</c:f>
              <c:strCache>
                <c:ptCount val="1"/>
                <c:pt idx="0">
                  <c:v>Theoretical Candidate at 3.0 w/ -0.451 CF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'1N TLHC'!$B$8:$B$28</c:f>
              <c:numCache/>
            </c:numRef>
          </c:xVal>
          <c:yVal>
            <c:numRef>
              <c:f>'1N TLHC'!$G$8:$G$28</c:f>
            </c:numRef>
          </c:yVal>
          <c:smooth val="1"/>
        </c:ser>
        <c:axId val="66791259"/>
        <c:axId val="41382860"/>
      </c:scatterChart>
      <c:valAx>
        <c:axId val="66791259"/>
        <c:scaling>
          <c:orientation val="minMax"/>
          <c:max val="10"/>
          <c:min val="-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Standardized Results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1382860"/>
        <c:crosses val="autoZero"/>
        <c:crossBetween val="midCat"/>
        <c:dispUnits/>
      </c:valAx>
      <c:valAx>
        <c:axId val="41382860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679125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1975"/>
          <c:y val="0.9395"/>
          <c:w val="0.62475"/>
          <c:h val="0.05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Caterpillar 1N TLHC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75"/>
          <c:y val="0.132"/>
          <c:w val="0.9345"/>
          <c:h val="0.7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'1N TLHC'!$C$7</c:f>
              <c:strCache>
                <c:ptCount val="1"/>
                <c:pt idx="0">
                  <c:v>809-1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'1N TLHC'!$B$8:$B$28</c:f>
              <c:numCache/>
            </c:numRef>
          </c:xVal>
          <c:yVal>
            <c:numRef>
              <c:f>'1N TLHC'!$C$8:$C$28</c:f>
              <c:numCache/>
            </c:numRef>
          </c:yVal>
          <c:smooth val="1"/>
        </c:ser>
        <c:ser>
          <c:idx val="1"/>
          <c:order val="1"/>
          <c:tx>
            <c:strRef>
              <c:f>'1N TLHC'!$D$7</c:f>
              <c:strCache>
                <c:ptCount val="1"/>
                <c:pt idx="0">
                  <c:v>811-2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'1N TLHC'!$B$8:$B$28</c:f>
              <c:numCache/>
            </c:numRef>
          </c:xVal>
          <c:yVal>
            <c:numRef>
              <c:f>'1N TLHC'!$D$8:$D$28</c:f>
              <c:numCache/>
            </c:numRef>
          </c:yVal>
          <c:smooth val="1"/>
        </c:ser>
        <c:ser>
          <c:idx val="2"/>
          <c:order val="2"/>
          <c:tx>
            <c:strRef>
              <c:f>'1N TLHC'!$E$7</c:f>
              <c:strCache>
                <c:ptCount val="1"/>
                <c:pt idx="0">
                  <c:v>1004-3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'1N TLHC'!$B$8:$B$28</c:f>
              <c:numCache/>
            </c:numRef>
          </c:xVal>
          <c:yVal>
            <c:numRef>
              <c:f>'1N TLHC'!$E$8:$E$28</c:f>
              <c:numCache/>
            </c:numRef>
          </c:yVal>
          <c:smooth val="1"/>
        </c:ser>
        <c:ser>
          <c:idx val="3"/>
          <c:order val="3"/>
          <c:tx>
            <c:strRef>
              <c:f>'1N TLHC'!$F$7</c:f>
              <c:strCache>
                <c:ptCount val="1"/>
                <c:pt idx="0">
                  <c:v>Theoretical Candidate at 3.0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'1N TLHC'!$B$8:$B$28</c:f>
              <c:numCache/>
            </c:numRef>
          </c:xVal>
          <c:yVal>
            <c:numRef>
              <c:f>'1N TLHC'!$F$8:$F$28</c:f>
              <c:numCache/>
            </c:numRef>
          </c:yVal>
          <c:smooth val="1"/>
        </c:ser>
        <c:ser>
          <c:idx val="4"/>
          <c:order val="4"/>
          <c:tx>
            <c:strRef>
              <c:f>'1N TLHC'!$G$7</c:f>
              <c:strCache>
                <c:ptCount val="1"/>
                <c:pt idx="0">
                  <c:v>Theoretical Candidate at 3.0 w/ -0.451 CF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'1N TLHC'!$B$8:$B$28</c:f>
              <c:numCache/>
            </c:numRef>
          </c:xVal>
          <c:yVal>
            <c:numRef>
              <c:f>'1N TLHC'!$G$8:$G$28</c:f>
            </c:numRef>
          </c:yVal>
          <c:smooth val="1"/>
        </c:ser>
        <c:axId val="63677325"/>
        <c:axId val="57589662"/>
      </c:scatterChart>
      <c:valAx>
        <c:axId val="63677325"/>
        <c:scaling>
          <c:orientation val="minMax"/>
          <c:max val="3"/>
          <c:min val="-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Standardized Results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7589662"/>
        <c:crosses val="autoZero"/>
        <c:crossBetween val="midCat"/>
        <c:dispUnits/>
      </c:valAx>
      <c:valAx>
        <c:axId val="57589662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367732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1375"/>
          <c:y val="0.9395"/>
          <c:w val="0.624"/>
          <c:h val="0.05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Caterpillar 1N TLHC with -0.451 CF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13225"/>
          <c:w val="0.9345"/>
          <c:h val="0.724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'1N TLHC w CF'!$C$7</c:f>
              <c:strCache>
                <c:ptCount val="1"/>
                <c:pt idx="0">
                  <c:v>809-1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'1N TLHC w CF'!$B$8:$B$28</c:f>
              <c:numCache/>
            </c:numRef>
          </c:xVal>
          <c:yVal>
            <c:numRef>
              <c:f>'1N TLHC w CF'!$C$8:$C$28</c:f>
              <c:numCache/>
            </c:numRef>
          </c:yVal>
          <c:smooth val="1"/>
        </c:ser>
        <c:ser>
          <c:idx val="1"/>
          <c:order val="1"/>
          <c:tx>
            <c:strRef>
              <c:f>'1N TLHC w CF'!$D$7</c:f>
              <c:strCache>
                <c:ptCount val="1"/>
                <c:pt idx="0">
                  <c:v>811-2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'1N TLHC w CF'!$B$8:$B$28</c:f>
              <c:numCache/>
            </c:numRef>
          </c:xVal>
          <c:yVal>
            <c:numRef>
              <c:f>'1N TLHC w CF'!$D$8:$D$28</c:f>
              <c:numCache/>
            </c:numRef>
          </c:yVal>
          <c:smooth val="1"/>
        </c:ser>
        <c:ser>
          <c:idx val="2"/>
          <c:order val="2"/>
          <c:tx>
            <c:strRef>
              <c:f>'1N TLHC w CF'!$E$7</c:f>
              <c:strCache>
                <c:ptCount val="1"/>
                <c:pt idx="0">
                  <c:v>1004-3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'1N TLHC w CF'!$B$8:$B$28</c:f>
              <c:numCache/>
            </c:numRef>
          </c:xVal>
          <c:yVal>
            <c:numRef>
              <c:f>'1N TLHC w CF'!$E$8:$E$28</c:f>
              <c:numCache/>
            </c:numRef>
          </c:yVal>
          <c:smooth val="1"/>
        </c:ser>
        <c:ser>
          <c:idx val="3"/>
          <c:order val="3"/>
          <c:tx>
            <c:strRef>
              <c:f>'1N TLHC w CF'!$F$7</c:f>
              <c:strCache>
                <c:ptCount val="1"/>
                <c:pt idx="0">
                  <c:v>Theoretical Candidate at 3.0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'1N TLHC w CF'!$B$8:$B$28</c:f>
              <c:numCache/>
            </c:numRef>
          </c:xVal>
          <c:yVal>
            <c:numRef>
              <c:f>'1N TLHC w CF'!$F$8:$F$28</c:f>
              <c:numCache/>
            </c:numRef>
          </c:yVal>
          <c:smooth val="1"/>
        </c:ser>
        <c:ser>
          <c:idx val="4"/>
          <c:order val="4"/>
          <c:tx>
            <c:strRef>
              <c:f>'1N TLHC w CF'!$G$7</c:f>
              <c:strCache>
                <c:ptCount val="1"/>
                <c:pt idx="0">
                  <c:v>Theoretical Candidate at 3.0 w/ -0.451 CF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'1N TLHC w CF'!$B$8:$B$28</c:f>
              <c:numCache/>
            </c:numRef>
          </c:xVal>
          <c:yVal>
            <c:numRef>
              <c:f>'1N TLHC w CF'!$G$8:$G$28</c:f>
            </c:numRef>
          </c:yVal>
          <c:smooth val="1"/>
        </c:ser>
        <c:axId val="34251007"/>
        <c:axId val="22868144"/>
      </c:scatterChart>
      <c:valAx>
        <c:axId val="34251007"/>
        <c:scaling>
          <c:orientation val="minMax"/>
          <c:max val="10"/>
          <c:min val="-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Standardized Results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2868144"/>
        <c:crosses val="autoZero"/>
        <c:crossBetween val="midCat"/>
        <c:dispUnits/>
      </c:valAx>
      <c:valAx>
        <c:axId val="22868144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425100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1975"/>
          <c:y val="0.9395"/>
          <c:w val="0.62475"/>
          <c:h val="0.05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Caterpillar 1N TLHC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75"/>
          <c:y val="0.132"/>
          <c:w val="0.9345"/>
          <c:h val="0.7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'1N TLHC w CF'!$C$7</c:f>
              <c:strCache>
                <c:ptCount val="1"/>
                <c:pt idx="0">
                  <c:v>809-1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'1N TLHC w CF'!$B$8:$B$28</c:f>
              <c:numCache/>
            </c:numRef>
          </c:xVal>
          <c:yVal>
            <c:numRef>
              <c:f>'1N TLHC w CF'!$C$8:$C$28</c:f>
              <c:numCache/>
            </c:numRef>
          </c:yVal>
          <c:smooth val="1"/>
        </c:ser>
        <c:ser>
          <c:idx val="1"/>
          <c:order val="1"/>
          <c:tx>
            <c:strRef>
              <c:f>'1N TLHC w CF'!$D$7</c:f>
              <c:strCache>
                <c:ptCount val="1"/>
                <c:pt idx="0">
                  <c:v>811-2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'1N TLHC w CF'!$B$8:$B$28</c:f>
              <c:numCache/>
            </c:numRef>
          </c:xVal>
          <c:yVal>
            <c:numRef>
              <c:f>'1N TLHC w CF'!$D$8:$D$28</c:f>
              <c:numCache/>
            </c:numRef>
          </c:yVal>
          <c:smooth val="1"/>
        </c:ser>
        <c:ser>
          <c:idx val="2"/>
          <c:order val="2"/>
          <c:tx>
            <c:strRef>
              <c:f>'1N TLHC w CF'!$E$7</c:f>
              <c:strCache>
                <c:ptCount val="1"/>
                <c:pt idx="0">
                  <c:v>1004-3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'1N TLHC w CF'!$B$8:$B$28</c:f>
              <c:numCache/>
            </c:numRef>
          </c:xVal>
          <c:yVal>
            <c:numRef>
              <c:f>'1N TLHC w CF'!$E$8:$E$28</c:f>
              <c:numCache/>
            </c:numRef>
          </c:yVal>
          <c:smooth val="1"/>
        </c:ser>
        <c:ser>
          <c:idx val="3"/>
          <c:order val="3"/>
          <c:tx>
            <c:strRef>
              <c:f>'1N TLHC w CF'!$F$7</c:f>
              <c:strCache>
                <c:ptCount val="1"/>
                <c:pt idx="0">
                  <c:v>Theoretical Candidate at 3.0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'1N TLHC w CF'!$B$8:$B$28</c:f>
              <c:numCache/>
            </c:numRef>
          </c:xVal>
          <c:yVal>
            <c:numRef>
              <c:f>'1N TLHC w CF'!$F$8:$F$28</c:f>
              <c:numCache/>
            </c:numRef>
          </c:yVal>
          <c:smooth val="1"/>
        </c:ser>
        <c:ser>
          <c:idx val="4"/>
          <c:order val="4"/>
          <c:tx>
            <c:strRef>
              <c:f>'1N TLHC w CF'!$G$7</c:f>
              <c:strCache>
                <c:ptCount val="1"/>
                <c:pt idx="0">
                  <c:v>Theoretical Candidate at 3.0 w/ -0.451 CF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'1N TLHC w CF'!$B$8:$B$28</c:f>
              <c:numCache/>
            </c:numRef>
          </c:xVal>
          <c:yVal>
            <c:numRef>
              <c:f>'1N TLHC w CF'!$G$8:$G$28</c:f>
            </c:numRef>
          </c:yVal>
          <c:smooth val="1"/>
        </c:ser>
        <c:axId val="40380337"/>
        <c:axId val="49581826"/>
      </c:scatterChart>
      <c:valAx>
        <c:axId val="40380337"/>
        <c:scaling>
          <c:orientation val="minMax"/>
          <c:max val="2"/>
          <c:min val="-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Standardized Results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9581826"/>
        <c:crosses val="autoZero"/>
        <c:crossBetween val="midCat"/>
        <c:dispUnits/>
      </c:valAx>
      <c:valAx>
        <c:axId val="49581826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038033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1375"/>
          <c:y val="0.9395"/>
          <c:w val="0.624"/>
          <c:h val="0.05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Sequence IIIFHD Viscosity Increase at 60 Hours</a:t>
            </a:r>
          </a:p>
        </c:rich>
      </c:tx>
      <c:layout>
        <c:manualLayout>
          <c:xMode val="factor"/>
          <c:yMode val="factor"/>
          <c:x val="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13225"/>
          <c:w val="0.9345"/>
          <c:h val="0.724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'IIIF PV60'!$C$7</c:f>
              <c:strCache>
                <c:ptCount val="1"/>
                <c:pt idx="0">
                  <c:v>1006-2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'IIIF PV60'!$B$8:$B$28</c:f>
              <c:numCache/>
            </c:numRef>
          </c:xVal>
          <c:yVal>
            <c:numRef>
              <c:f>'IIIF PV60'!$C$8:$C$28</c:f>
              <c:numCache/>
            </c:numRef>
          </c:yVal>
          <c:smooth val="1"/>
        </c:ser>
        <c:ser>
          <c:idx val="1"/>
          <c:order val="1"/>
          <c:tx>
            <c:strRef>
              <c:f>'IIIF PV60'!$D$7</c:f>
              <c:strCache>
                <c:ptCount val="1"/>
                <c:pt idx="0">
                  <c:v>1008-1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'IIIF PV60'!$B$8:$B$28</c:f>
              <c:numCache/>
            </c:numRef>
          </c:xVal>
          <c:yVal>
            <c:numRef>
              <c:f>'IIIF PV60'!$D$8:$D$28</c:f>
              <c:numCache/>
            </c:numRef>
          </c:yVal>
          <c:smooth val="1"/>
        </c:ser>
        <c:ser>
          <c:idx val="2"/>
          <c:order val="2"/>
          <c:tx>
            <c:strRef>
              <c:f>'IIIF PV60'!$E$7</c:f>
              <c:strCache>
                <c:ptCount val="1"/>
                <c:pt idx="0">
                  <c:v>433-1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'IIIF PV60'!$B$8:$B$28</c:f>
              <c:numCache/>
            </c:numRef>
          </c:xVal>
          <c:yVal>
            <c:numRef>
              <c:f>'IIIF PV60'!$E$8:$E$28</c:f>
              <c:numCache/>
            </c:numRef>
          </c:yVal>
          <c:smooth val="1"/>
        </c:ser>
        <c:ser>
          <c:idx val="3"/>
          <c:order val="3"/>
          <c:tx>
            <c:strRef>
              <c:f>'IIIF PV60'!$F$7</c:f>
              <c:strCache>
                <c:ptCount val="1"/>
                <c:pt idx="0">
                  <c:v>Theoretical Candidate at 295%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'IIIF PV60'!$B$8:$B$28</c:f>
              <c:numCache/>
            </c:numRef>
          </c:xVal>
          <c:yVal>
            <c:numRef>
              <c:f>'IIIF PV60'!$F$8:$F$28</c:f>
              <c:numCache/>
            </c:numRef>
          </c:yVal>
          <c:smooth val="1"/>
        </c:ser>
        <c:ser>
          <c:idx val="4"/>
          <c:order val="4"/>
          <c:tx>
            <c:strRef>
              <c:f>'IIIF PV60'!$G$7</c:f>
              <c:strCache>
                <c:ptCount val="1"/>
                <c:pt idx="0">
                  <c:v>Theoretical Candidate at 325%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FF00"/>
                </a:solidFill>
              </a:ln>
            </c:spPr>
          </c:marker>
          <c:xVal>
            <c:numRef>
              <c:f>'IIIF PV60'!$B$8:$B$28</c:f>
              <c:numCache/>
            </c:numRef>
          </c:xVal>
          <c:yVal>
            <c:numRef>
              <c:f>'IIIF PV60'!$G$8:$G$28</c:f>
              <c:numCache/>
            </c:numRef>
          </c:yVal>
          <c:smooth val="1"/>
        </c:ser>
        <c:axId val="63332615"/>
        <c:axId val="29668152"/>
      </c:scatterChart>
      <c:valAx>
        <c:axId val="63332615"/>
        <c:scaling>
          <c:orientation val="minMax"/>
          <c:max val="10"/>
          <c:min val="-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Standardized Results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9668152"/>
        <c:crosses val="autoZero"/>
        <c:crossBetween val="midCat"/>
        <c:dispUnits/>
      </c:valAx>
      <c:valAx>
        <c:axId val="296681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333261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1425"/>
          <c:y val="0.9395"/>
          <c:w val="0.96725"/>
          <c:h val="0.05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Sequence IIIG WPD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13225"/>
          <c:w val="0.9345"/>
          <c:h val="0.724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'IIIG WPD'!$C$7</c:f>
              <c:strCache>
                <c:ptCount val="1"/>
                <c:pt idx="0">
                  <c:v>438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'IIIG WPD'!$B$8:$B$28</c:f>
              <c:numCache/>
            </c:numRef>
          </c:xVal>
          <c:yVal>
            <c:numRef>
              <c:f>'IIIG WPD'!$C$8:$C$28</c:f>
              <c:numCache/>
            </c:numRef>
          </c:yVal>
          <c:smooth val="1"/>
        </c:ser>
        <c:ser>
          <c:idx val="1"/>
          <c:order val="1"/>
          <c:tx>
            <c:strRef>
              <c:f>'IIIG WPD'!$D$7</c:f>
              <c:strCache>
                <c:ptCount val="1"/>
                <c:pt idx="0">
                  <c:v>434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'IIIG WPD'!$B$8:$B$28</c:f>
              <c:numCache/>
            </c:numRef>
          </c:xVal>
          <c:yVal>
            <c:numRef>
              <c:f>'IIIG WPD'!$D$8:$D$28</c:f>
              <c:numCache/>
            </c:numRef>
          </c:yVal>
          <c:smooth val="1"/>
        </c:ser>
        <c:ser>
          <c:idx val="2"/>
          <c:order val="2"/>
          <c:tx>
            <c:strRef>
              <c:f>'IIIG WPD'!$E$7</c:f>
              <c:strCache>
                <c:ptCount val="1"/>
                <c:pt idx="0">
                  <c:v>435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'IIIG WPD'!$B$8:$B$28</c:f>
              <c:numCache/>
            </c:numRef>
          </c:xVal>
          <c:yVal>
            <c:numRef>
              <c:f>'IIIG WPD'!$E$8:$E$28</c:f>
              <c:numCache/>
            </c:numRef>
          </c:yVal>
          <c:smooth val="1"/>
        </c:ser>
        <c:ser>
          <c:idx val="3"/>
          <c:order val="3"/>
          <c:tx>
            <c:strRef>
              <c:f>'IIIG WPD'!$F$7</c:f>
              <c:strCache>
                <c:ptCount val="1"/>
                <c:pt idx="0">
                  <c:v>Theoretical Candidate at 4.0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'IIIG WPD'!$B$8:$B$28</c:f>
              <c:numCache/>
            </c:numRef>
          </c:xVal>
          <c:yVal>
            <c:numRef>
              <c:f>'IIIG WPD'!$F$8:$F$28</c:f>
              <c:numCache/>
            </c:numRef>
          </c:yVal>
          <c:smooth val="1"/>
        </c:ser>
        <c:ser>
          <c:idx val="4"/>
          <c:order val="4"/>
          <c:tx>
            <c:strRef>
              <c:f>'IIIG WPD'!$G$7</c:f>
              <c:strCache>
                <c:ptCount val="1"/>
                <c:pt idx="0">
                  <c:v>Theoretical Candidate at 3.5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FF00"/>
                </a:solidFill>
              </a:ln>
            </c:spPr>
          </c:marker>
          <c:xVal>
            <c:numRef>
              <c:f>'IIIG WPD'!$B$8:$B$28</c:f>
              <c:numCache/>
            </c:numRef>
          </c:xVal>
          <c:yVal>
            <c:numRef>
              <c:f>'IIIG WPD'!$G$8:$G$28</c:f>
              <c:numCache/>
            </c:numRef>
          </c:yVal>
          <c:smooth val="1"/>
        </c:ser>
        <c:axId val="54310073"/>
        <c:axId val="37039754"/>
      </c:scatterChart>
      <c:valAx>
        <c:axId val="54310073"/>
        <c:scaling>
          <c:orientation val="minMax"/>
          <c:max val="10"/>
          <c:min val="-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Standardized Results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7039754"/>
        <c:crosses val="autoZero"/>
        <c:crossBetween val="midCat"/>
        <c:dispUnits/>
      </c:valAx>
      <c:valAx>
        <c:axId val="37039754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Merits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431007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985"/>
          <c:y val="0.9395"/>
          <c:w val="0.85875"/>
          <c:h val="0.05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Sequence IIIG PVIS</a:t>
            </a:r>
          </a:p>
        </c:rich>
      </c:tx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13225"/>
          <c:w val="0.9345"/>
          <c:h val="0.724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'IIIG VIS'!$C$7</c:f>
              <c:strCache>
                <c:ptCount val="1"/>
                <c:pt idx="0">
                  <c:v>438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'IIIG VIS'!$B$8:$B$28</c:f>
              <c:numCache/>
            </c:numRef>
          </c:xVal>
          <c:yVal>
            <c:numRef>
              <c:f>'IIIG VIS'!$C$8:$C$28</c:f>
              <c:numCache/>
            </c:numRef>
          </c:yVal>
          <c:smooth val="1"/>
        </c:ser>
        <c:ser>
          <c:idx val="1"/>
          <c:order val="1"/>
          <c:tx>
            <c:strRef>
              <c:f>'IIIG VIS'!$D$7</c:f>
              <c:strCache>
                <c:ptCount val="1"/>
                <c:pt idx="0">
                  <c:v>434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'IIIG VIS'!$B$8:$B$28</c:f>
              <c:numCache/>
            </c:numRef>
          </c:xVal>
          <c:yVal>
            <c:numRef>
              <c:f>'IIIG VIS'!$D$8:$D$28</c:f>
              <c:numCache/>
            </c:numRef>
          </c:yVal>
          <c:smooth val="1"/>
        </c:ser>
        <c:ser>
          <c:idx val="2"/>
          <c:order val="2"/>
          <c:tx>
            <c:strRef>
              <c:f>'IIIG VIS'!$E$7</c:f>
              <c:strCache>
                <c:ptCount val="1"/>
                <c:pt idx="0">
                  <c:v>435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'IIIG VIS'!$B$8:$B$28</c:f>
              <c:numCache/>
            </c:numRef>
          </c:xVal>
          <c:yVal>
            <c:numRef>
              <c:f>'IIIG VIS'!$E$8:$E$28</c:f>
              <c:numCache/>
            </c:numRef>
          </c:yVal>
          <c:smooth val="1"/>
        </c:ser>
        <c:ser>
          <c:idx val="3"/>
          <c:order val="3"/>
          <c:tx>
            <c:strRef>
              <c:f>'IIIG VIS'!$F$7</c:f>
              <c:strCache>
                <c:ptCount val="1"/>
                <c:pt idx="0">
                  <c:v>Theoretical Candidate at 150%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'IIIG VIS'!$B$8:$B$28</c:f>
              <c:numCache/>
            </c:numRef>
          </c:xVal>
          <c:yVal>
            <c:numRef>
              <c:f>'IIIG VIS'!$F$8:$F$28</c:f>
              <c:numCache/>
            </c:numRef>
          </c:yVal>
          <c:smooth val="1"/>
        </c:ser>
        <c:axId val="47430059"/>
        <c:axId val="16629532"/>
      </c:scatterChart>
      <c:valAx>
        <c:axId val="47430059"/>
        <c:scaling>
          <c:orientation val="minMax"/>
          <c:max val="10"/>
          <c:min val="-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Standardized Results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6629532"/>
        <c:crosses val="autoZero"/>
        <c:crossBetween val="midCat"/>
        <c:dispUnits/>
      </c:valAx>
      <c:valAx>
        <c:axId val="166295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743005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425"/>
          <c:y val="0.9395"/>
          <c:w val="0.58925"/>
          <c:h val="0.05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Sequence IIIG ACLW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13225"/>
          <c:w val="0.9345"/>
          <c:h val="0.724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'IIIG ACLW'!$C$7</c:f>
              <c:strCache>
                <c:ptCount val="1"/>
                <c:pt idx="0">
                  <c:v>438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'IIIG ACLW'!$B$8:$B$28</c:f>
              <c:numCache/>
            </c:numRef>
          </c:xVal>
          <c:yVal>
            <c:numRef>
              <c:f>'IIIG ACLW'!$C$8:$C$28</c:f>
              <c:numCache/>
            </c:numRef>
          </c:yVal>
          <c:smooth val="1"/>
        </c:ser>
        <c:ser>
          <c:idx val="1"/>
          <c:order val="1"/>
          <c:tx>
            <c:strRef>
              <c:f>'IIIG ACLW'!$D$7</c:f>
              <c:strCache>
                <c:ptCount val="1"/>
                <c:pt idx="0">
                  <c:v>434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'IIIG ACLW'!$B$8:$B$28</c:f>
              <c:numCache/>
            </c:numRef>
          </c:xVal>
          <c:yVal>
            <c:numRef>
              <c:f>'IIIG ACLW'!$D$8:$D$28</c:f>
              <c:numCache/>
            </c:numRef>
          </c:yVal>
          <c:smooth val="1"/>
        </c:ser>
        <c:ser>
          <c:idx val="2"/>
          <c:order val="2"/>
          <c:tx>
            <c:strRef>
              <c:f>'IIIG ACLW'!$E$7</c:f>
              <c:strCache>
                <c:ptCount val="1"/>
                <c:pt idx="0">
                  <c:v>435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'IIIG ACLW'!$B$8:$B$28</c:f>
              <c:numCache/>
            </c:numRef>
          </c:xVal>
          <c:yVal>
            <c:numRef>
              <c:f>'IIIG ACLW'!$E$8:$E$28</c:f>
              <c:numCache/>
            </c:numRef>
          </c:yVal>
          <c:smooth val="1"/>
        </c:ser>
        <c:ser>
          <c:idx val="3"/>
          <c:order val="3"/>
          <c:tx>
            <c:strRef>
              <c:f>'IIIG ACLW'!$F$7</c:f>
              <c:strCache>
                <c:ptCount val="1"/>
                <c:pt idx="0">
                  <c:v>Theoretical Candidate at 60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'IIIG ACLW'!$B$8:$B$28</c:f>
              <c:numCache/>
            </c:numRef>
          </c:xVal>
          <c:yVal>
            <c:numRef>
              <c:f>'IIIG ACLW'!$F$8:$F$28</c:f>
              <c:numCache/>
            </c:numRef>
          </c:yVal>
          <c:smooth val="1"/>
        </c:ser>
        <c:axId val="4814813"/>
        <c:axId val="54455534"/>
      </c:scatterChart>
      <c:valAx>
        <c:axId val="4814813"/>
        <c:scaling>
          <c:orientation val="minMax"/>
          <c:max val="10"/>
          <c:min val="-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Standardized Results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4455534"/>
        <c:crosses val="autoZero"/>
        <c:crossBetween val="midCat"/>
        <c:dispUnits/>
      </c:valAx>
      <c:valAx>
        <c:axId val="544555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micrometers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81481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51"/>
          <c:y val="0.9395"/>
          <c:w val="0.56075"/>
          <c:h val="0.05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Sequence IIIGA MRV</a:t>
            </a:r>
          </a:p>
        </c:rich>
      </c:tx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13225"/>
          <c:w val="0.9345"/>
          <c:h val="0.724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'IIIGA MRV'!$C$8</c:f>
              <c:strCache>
                <c:ptCount val="1"/>
                <c:pt idx="0">
                  <c:v>438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'IIIGA MRV'!$B$9:$B$29</c:f>
              <c:numCache/>
            </c:numRef>
          </c:xVal>
          <c:yVal>
            <c:numRef>
              <c:f>'IIIGA MRV'!$C$9:$C$29</c:f>
              <c:numCache/>
            </c:numRef>
          </c:yVal>
          <c:smooth val="1"/>
        </c:ser>
        <c:ser>
          <c:idx val="1"/>
          <c:order val="1"/>
          <c:tx>
            <c:strRef>
              <c:f>'IIIGA MRV'!$D$8</c:f>
              <c:strCache>
                <c:ptCount val="1"/>
                <c:pt idx="0">
                  <c:v>434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'IIIGA MRV'!$B$9:$B$29</c:f>
              <c:numCache/>
            </c:numRef>
          </c:xVal>
          <c:yVal>
            <c:numRef>
              <c:f>'IIIGA MRV'!$D$9:$D$29</c:f>
              <c:numCache/>
            </c:numRef>
          </c:yVal>
          <c:smooth val="1"/>
        </c:ser>
        <c:ser>
          <c:idx val="2"/>
          <c:order val="2"/>
          <c:tx>
            <c:strRef>
              <c:f>'IIIGA MRV'!$E$8</c:f>
              <c:strCache>
                <c:ptCount val="1"/>
                <c:pt idx="0">
                  <c:v>435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'IIIGA MRV'!$B$9:$B$29</c:f>
              <c:numCache/>
            </c:numRef>
          </c:xVal>
          <c:yVal>
            <c:numRef>
              <c:f>'IIIGA MRV'!$E$9:$E$29</c:f>
            </c:numRef>
          </c:yVal>
          <c:smooth val="1"/>
        </c:ser>
        <c:ser>
          <c:idx val="3"/>
          <c:order val="3"/>
          <c:tx>
            <c:strRef>
              <c:f>'IIIGA MRV'!$F$8</c:f>
              <c:strCache>
                <c:ptCount val="1"/>
                <c:pt idx="0">
                  <c:v>Theoretical Candidate at 60,000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'IIIGA MRV'!$B$9:$B$29</c:f>
              <c:numCache/>
            </c:numRef>
          </c:xVal>
          <c:yVal>
            <c:numRef>
              <c:f>'IIIGA MRV'!$F$9:$F$29</c:f>
              <c:numCache/>
            </c:numRef>
          </c:yVal>
          <c:smooth val="1"/>
        </c:ser>
        <c:axId val="48822095"/>
        <c:axId val="62275584"/>
      </c:scatterChart>
      <c:valAx>
        <c:axId val="48822095"/>
        <c:scaling>
          <c:orientation val="minMax"/>
          <c:max val="10"/>
          <c:min val="-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Standardized Results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2275584"/>
        <c:crosses val="autoZero"/>
        <c:crossBetween val="midCat"/>
        <c:dispUnits/>
      </c:valAx>
      <c:valAx>
        <c:axId val="62275584"/>
        <c:scaling>
          <c:orientation val="minMax"/>
          <c:max val="4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centiPoise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882209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375"/>
          <c:y val="0.9395"/>
          <c:w val="0.50925"/>
          <c:h val="0.05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Sequence IIIGB Phosphorous Retention</a:t>
            </a:r>
          </a:p>
        </c:rich>
      </c:tx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13225"/>
          <c:w val="0.9345"/>
          <c:h val="0.724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'IIIGB PHOS'!$C$7</c:f>
              <c:strCache>
                <c:ptCount val="1"/>
                <c:pt idx="0">
                  <c:v>438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'IIIGB PHOS'!$B$8:$B$28</c:f>
              <c:numCache/>
            </c:numRef>
          </c:xVal>
          <c:yVal>
            <c:numRef>
              <c:f>'IIIGB PHOS'!$C$8:$C$28</c:f>
              <c:numCache/>
            </c:numRef>
          </c:yVal>
          <c:smooth val="1"/>
        </c:ser>
        <c:ser>
          <c:idx val="1"/>
          <c:order val="1"/>
          <c:tx>
            <c:strRef>
              <c:f>'IIIGB PHOS'!$D$7</c:f>
              <c:strCache>
                <c:ptCount val="1"/>
                <c:pt idx="0">
                  <c:v>434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'IIIGB PHOS'!$B$8:$B$28</c:f>
              <c:numCache/>
            </c:numRef>
          </c:xVal>
          <c:yVal>
            <c:numRef>
              <c:f>'IIIGB PHOS'!$D$8:$D$28</c:f>
              <c:numCache/>
            </c:numRef>
          </c:yVal>
          <c:smooth val="1"/>
        </c:ser>
        <c:ser>
          <c:idx val="2"/>
          <c:order val="2"/>
          <c:tx>
            <c:strRef>
              <c:f>'IIIGB PHOS'!$E$7</c:f>
              <c:strCache>
                <c:ptCount val="1"/>
                <c:pt idx="0">
                  <c:v>435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'IIIGB PHOS'!$B$8:$B$28</c:f>
              <c:numCache/>
            </c:numRef>
          </c:xVal>
          <c:yVal>
            <c:numRef>
              <c:f>'IIIGB PHOS'!$E$8:$E$28</c:f>
              <c:numCache/>
            </c:numRef>
          </c:yVal>
          <c:smooth val="1"/>
        </c:ser>
        <c:ser>
          <c:idx val="3"/>
          <c:order val="3"/>
          <c:tx>
            <c:strRef>
              <c:f>'IIIGB PHOS'!$F$7</c:f>
              <c:strCache>
                <c:ptCount val="1"/>
                <c:pt idx="0">
                  <c:v>Theoretical Candidate at 79.0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'IIIGB PHOS'!$B$8:$B$28</c:f>
              <c:numCache/>
            </c:numRef>
          </c:xVal>
          <c:yVal>
            <c:numRef>
              <c:f>'IIIGB PHOS'!$F$8:$F$28</c:f>
              <c:numCache/>
            </c:numRef>
          </c:yVal>
          <c:smooth val="1"/>
        </c:ser>
        <c:axId val="11157505"/>
        <c:axId val="31342674"/>
      </c:scatterChart>
      <c:valAx>
        <c:axId val="11157505"/>
        <c:scaling>
          <c:orientation val="minMax"/>
          <c:max val="10"/>
          <c:min val="-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Standardized Results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1342674"/>
        <c:crosses val="autoZero"/>
        <c:crossBetween val="midCat"/>
        <c:dispUnits/>
      </c:valAx>
      <c:valAx>
        <c:axId val="313426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115750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44"/>
          <c:y val="0.9395"/>
          <c:w val="0.57775"/>
          <c:h val="0.05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Relationship Id="rId2" Type="http://schemas.openxmlformats.org/officeDocument/2006/relationships/chart" Target="/xl/charts/chart31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2.xml" /><Relationship Id="rId2" Type="http://schemas.openxmlformats.org/officeDocument/2006/relationships/chart" Target="/xl/charts/chart3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7</xdr:row>
      <xdr:rowOff>0</xdr:rowOff>
    </xdr:from>
    <xdr:to>
      <xdr:col>15</xdr:col>
      <xdr:colOff>561975</xdr:colOff>
      <xdr:row>27</xdr:row>
      <xdr:rowOff>142875</xdr:rowOff>
    </xdr:to>
    <xdr:graphicFrame>
      <xdr:nvGraphicFramePr>
        <xdr:cNvPr id="1" name="Chart 1"/>
        <xdr:cNvGraphicFramePr/>
      </xdr:nvGraphicFramePr>
      <xdr:xfrm>
        <a:off x="4267200" y="1133475"/>
        <a:ext cx="5438775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8</xdr:row>
      <xdr:rowOff>0</xdr:rowOff>
    </xdr:from>
    <xdr:to>
      <xdr:col>15</xdr:col>
      <xdr:colOff>561975</xdr:colOff>
      <xdr:row>28</xdr:row>
      <xdr:rowOff>142875</xdr:rowOff>
    </xdr:to>
    <xdr:graphicFrame>
      <xdr:nvGraphicFramePr>
        <xdr:cNvPr id="1" name="Chart 1025"/>
        <xdr:cNvGraphicFramePr/>
      </xdr:nvGraphicFramePr>
      <xdr:xfrm>
        <a:off x="4267200" y="1295400"/>
        <a:ext cx="5438775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8</xdr:row>
      <xdr:rowOff>0</xdr:rowOff>
    </xdr:from>
    <xdr:to>
      <xdr:col>16</xdr:col>
      <xdr:colOff>561975</xdr:colOff>
      <xdr:row>28</xdr:row>
      <xdr:rowOff>142875</xdr:rowOff>
    </xdr:to>
    <xdr:graphicFrame>
      <xdr:nvGraphicFramePr>
        <xdr:cNvPr id="1" name="Chart 1"/>
        <xdr:cNvGraphicFramePr/>
      </xdr:nvGraphicFramePr>
      <xdr:xfrm>
        <a:off x="4876800" y="1295400"/>
        <a:ext cx="5438775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8</xdr:row>
      <xdr:rowOff>0</xdr:rowOff>
    </xdr:from>
    <xdr:to>
      <xdr:col>16</xdr:col>
      <xdr:colOff>561975</xdr:colOff>
      <xdr:row>28</xdr:row>
      <xdr:rowOff>142875</xdr:rowOff>
    </xdr:to>
    <xdr:graphicFrame>
      <xdr:nvGraphicFramePr>
        <xdr:cNvPr id="1" name="Chart 1"/>
        <xdr:cNvGraphicFramePr/>
      </xdr:nvGraphicFramePr>
      <xdr:xfrm>
        <a:off x="4876800" y="1295400"/>
        <a:ext cx="5438775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8</xdr:row>
      <xdr:rowOff>0</xdr:rowOff>
    </xdr:from>
    <xdr:to>
      <xdr:col>16</xdr:col>
      <xdr:colOff>561975</xdr:colOff>
      <xdr:row>28</xdr:row>
      <xdr:rowOff>142875</xdr:rowOff>
    </xdr:to>
    <xdr:graphicFrame>
      <xdr:nvGraphicFramePr>
        <xdr:cNvPr id="1" name="Chart 1"/>
        <xdr:cNvGraphicFramePr/>
      </xdr:nvGraphicFramePr>
      <xdr:xfrm>
        <a:off x="4876800" y="1295400"/>
        <a:ext cx="5438775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8</xdr:row>
      <xdr:rowOff>0</xdr:rowOff>
    </xdr:from>
    <xdr:to>
      <xdr:col>16</xdr:col>
      <xdr:colOff>561975</xdr:colOff>
      <xdr:row>28</xdr:row>
      <xdr:rowOff>142875</xdr:rowOff>
    </xdr:to>
    <xdr:graphicFrame>
      <xdr:nvGraphicFramePr>
        <xdr:cNvPr id="1" name="Chart 1"/>
        <xdr:cNvGraphicFramePr/>
      </xdr:nvGraphicFramePr>
      <xdr:xfrm>
        <a:off x="4876800" y="1295400"/>
        <a:ext cx="5438775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8</xdr:row>
      <xdr:rowOff>0</xdr:rowOff>
    </xdr:from>
    <xdr:to>
      <xdr:col>16</xdr:col>
      <xdr:colOff>561975</xdr:colOff>
      <xdr:row>28</xdr:row>
      <xdr:rowOff>142875</xdr:rowOff>
    </xdr:to>
    <xdr:graphicFrame>
      <xdr:nvGraphicFramePr>
        <xdr:cNvPr id="1" name="Chart 1"/>
        <xdr:cNvGraphicFramePr/>
      </xdr:nvGraphicFramePr>
      <xdr:xfrm>
        <a:off x="4267200" y="1295400"/>
        <a:ext cx="5438775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8</xdr:row>
      <xdr:rowOff>0</xdr:rowOff>
    </xdr:from>
    <xdr:to>
      <xdr:col>16</xdr:col>
      <xdr:colOff>561975</xdr:colOff>
      <xdr:row>28</xdr:row>
      <xdr:rowOff>142875</xdr:rowOff>
    </xdr:to>
    <xdr:graphicFrame>
      <xdr:nvGraphicFramePr>
        <xdr:cNvPr id="1" name="Chart 1"/>
        <xdr:cNvGraphicFramePr/>
      </xdr:nvGraphicFramePr>
      <xdr:xfrm>
        <a:off x="4876800" y="1295400"/>
        <a:ext cx="5438775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8</xdr:row>
      <xdr:rowOff>0</xdr:rowOff>
    </xdr:from>
    <xdr:to>
      <xdr:col>16</xdr:col>
      <xdr:colOff>561975</xdr:colOff>
      <xdr:row>28</xdr:row>
      <xdr:rowOff>142875</xdr:rowOff>
    </xdr:to>
    <xdr:graphicFrame>
      <xdr:nvGraphicFramePr>
        <xdr:cNvPr id="1" name="Chart 1"/>
        <xdr:cNvGraphicFramePr/>
      </xdr:nvGraphicFramePr>
      <xdr:xfrm>
        <a:off x="4876800" y="1295400"/>
        <a:ext cx="5438775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8</xdr:row>
      <xdr:rowOff>0</xdr:rowOff>
    </xdr:from>
    <xdr:to>
      <xdr:col>15</xdr:col>
      <xdr:colOff>561975</xdr:colOff>
      <xdr:row>28</xdr:row>
      <xdr:rowOff>142875</xdr:rowOff>
    </xdr:to>
    <xdr:graphicFrame>
      <xdr:nvGraphicFramePr>
        <xdr:cNvPr id="1" name="Chart 1"/>
        <xdr:cNvGraphicFramePr/>
      </xdr:nvGraphicFramePr>
      <xdr:xfrm>
        <a:off x="4267200" y="1295400"/>
        <a:ext cx="5438775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8</xdr:row>
      <xdr:rowOff>0</xdr:rowOff>
    </xdr:from>
    <xdr:to>
      <xdr:col>15</xdr:col>
      <xdr:colOff>561975</xdr:colOff>
      <xdr:row>28</xdr:row>
      <xdr:rowOff>142875</xdr:rowOff>
    </xdr:to>
    <xdr:graphicFrame>
      <xdr:nvGraphicFramePr>
        <xdr:cNvPr id="1" name="Chart 1"/>
        <xdr:cNvGraphicFramePr/>
      </xdr:nvGraphicFramePr>
      <xdr:xfrm>
        <a:off x="4267200" y="1295400"/>
        <a:ext cx="5438775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7</xdr:row>
      <xdr:rowOff>0</xdr:rowOff>
    </xdr:from>
    <xdr:to>
      <xdr:col>15</xdr:col>
      <xdr:colOff>561975</xdr:colOff>
      <xdr:row>27</xdr:row>
      <xdr:rowOff>142875</xdr:rowOff>
    </xdr:to>
    <xdr:graphicFrame>
      <xdr:nvGraphicFramePr>
        <xdr:cNvPr id="1" name="Chart 1"/>
        <xdr:cNvGraphicFramePr/>
      </xdr:nvGraphicFramePr>
      <xdr:xfrm>
        <a:off x="4267200" y="1133475"/>
        <a:ext cx="5438775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7</xdr:row>
      <xdr:rowOff>0</xdr:rowOff>
    </xdr:from>
    <xdr:to>
      <xdr:col>15</xdr:col>
      <xdr:colOff>561975</xdr:colOff>
      <xdr:row>27</xdr:row>
      <xdr:rowOff>142875</xdr:rowOff>
    </xdr:to>
    <xdr:graphicFrame>
      <xdr:nvGraphicFramePr>
        <xdr:cNvPr id="1" name="Chart 1"/>
        <xdr:cNvGraphicFramePr/>
      </xdr:nvGraphicFramePr>
      <xdr:xfrm>
        <a:off x="4267200" y="1133475"/>
        <a:ext cx="5438775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7</xdr:row>
      <xdr:rowOff>0</xdr:rowOff>
    </xdr:from>
    <xdr:to>
      <xdr:col>15</xdr:col>
      <xdr:colOff>561975</xdr:colOff>
      <xdr:row>27</xdr:row>
      <xdr:rowOff>142875</xdr:rowOff>
    </xdr:to>
    <xdr:graphicFrame>
      <xdr:nvGraphicFramePr>
        <xdr:cNvPr id="1" name="Chart 1"/>
        <xdr:cNvGraphicFramePr/>
      </xdr:nvGraphicFramePr>
      <xdr:xfrm>
        <a:off x="4267200" y="1133475"/>
        <a:ext cx="5438775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7</xdr:row>
      <xdr:rowOff>0</xdr:rowOff>
    </xdr:from>
    <xdr:to>
      <xdr:col>13</xdr:col>
      <xdr:colOff>561975</xdr:colOff>
      <xdr:row>27</xdr:row>
      <xdr:rowOff>142875</xdr:rowOff>
    </xdr:to>
    <xdr:graphicFrame>
      <xdr:nvGraphicFramePr>
        <xdr:cNvPr id="1" name="Chart 1"/>
        <xdr:cNvGraphicFramePr/>
      </xdr:nvGraphicFramePr>
      <xdr:xfrm>
        <a:off x="2438400" y="1133475"/>
        <a:ext cx="5438775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7</xdr:row>
      <xdr:rowOff>0</xdr:rowOff>
    </xdr:from>
    <xdr:to>
      <xdr:col>13</xdr:col>
      <xdr:colOff>561975</xdr:colOff>
      <xdr:row>27</xdr:row>
      <xdr:rowOff>142875</xdr:rowOff>
    </xdr:to>
    <xdr:graphicFrame>
      <xdr:nvGraphicFramePr>
        <xdr:cNvPr id="1" name="Chart 1"/>
        <xdr:cNvGraphicFramePr/>
      </xdr:nvGraphicFramePr>
      <xdr:xfrm>
        <a:off x="2438400" y="1133475"/>
        <a:ext cx="5438775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7</xdr:row>
      <xdr:rowOff>0</xdr:rowOff>
    </xdr:from>
    <xdr:to>
      <xdr:col>15</xdr:col>
      <xdr:colOff>561975</xdr:colOff>
      <xdr:row>27</xdr:row>
      <xdr:rowOff>142875</xdr:rowOff>
    </xdr:to>
    <xdr:graphicFrame>
      <xdr:nvGraphicFramePr>
        <xdr:cNvPr id="1" name="Chart 1"/>
        <xdr:cNvGraphicFramePr/>
      </xdr:nvGraphicFramePr>
      <xdr:xfrm>
        <a:off x="3657600" y="1133475"/>
        <a:ext cx="5438775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7</xdr:row>
      <xdr:rowOff>0</xdr:rowOff>
    </xdr:from>
    <xdr:to>
      <xdr:col>15</xdr:col>
      <xdr:colOff>561975</xdr:colOff>
      <xdr:row>27</xdr:row>
      <xdr:rowOff>142875</xdr:rowOff>
    </xdr:to>
    <xdr:graphicFrame>
      <xdr:nvGraphicFramePr>
        <xdr:cNvPr id="1" name="Chart 1"/>
        <xdr:cNvGraphicFramePr/>
      </xdr:nvGraphicFramePr>
      <xdr:xfrm>
        <a:off x="3657600" y="1133475"/>
        <a:ext cx="5438775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7</xdr:row>
      <xdr:rowOff>0</xdr:rowOff>
    </xdr:from>
    <xdr:to>
      <xdr:col>15</xdr:col>
      <xdr:colOff>561975</xdr:colOff>
      <xdr:row>27</xdr:row>
      <xdr:rowOff>142875</xdr:rowOff>
    </xdr:to>
    <xdr:graphicFrame>
      <xdr:nvGraphicFramePr>
        <xdr:cNvPr id="1" name="Chart 1"/>
        <xdr:cNvGraphicFramePr/>
      </xdr:nvGraphicFramePr>
      <xdr:xfrm>
        <a:off x="3657600" y="1133475"/>
        <a:ext cx="5438775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7</xdr:row>
      <xdr:rowOff>0</xdr:rowOff>
    </xdr:from>
    <xdr:to>
      <xdr:col>15</xdr:col>
      <xdr:colOff>561975</xdr:colOff>
      <xdr:row>27</xdr:row>
      <xdr:rowOff>142875</xdr:rowOff>
    </xdr:to>
    <xdr:graphicFrame>
      <xdr:nvGraphicFramePr>
        <xdr:cNvPr id="1" name="Chart 1"/>
        <xdr:cNvGraphicFramePr/>
      </xdr:nvGraphicFramePr>
      <xdr:xfrm>
        <a:off x="3657600" y="1133475"/>
        <a:ext cx="5438775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7</xdr:row>
      <xdr:rowOff>0</xdr:rowOff>
    </xdr:from>
    <xdr:to>
      <xdr:col>15</xdr:col>
      <xdr:colOff>561975</xdr:colOff>
      <xdr:row>27</xdr:row>
      <xdr:rowOff>142875</xdr:rowOff>
    </xdr:to>
    <xdr:graphicFrame>
      <xdr:nvGraphicFramePr>
        <xdr:cNvPr id="1" name="Chart 1"/>
        <xdr:cNvGraphicFramePr/>
      </xdr:nvGraphicFramePr>
      <xdr:xfrm>
        <a:off x="3657600" y="1133475"/>
        <a:ext cx="5438775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7</xdr:row>
      <xdr:rowOff>0</xdr:rowOff>
    </xdr:from>
    <xdr:to>
      <xdr:col>15</xdr:col>
      <xdr:colOff>561975</xdr:colOff>
      <xdr:row>27</xdr:row>
      <xdr:rowOff>142875</xdr:rowOff>
    </xdr:to>
    <xdr:graphicFrame>
      <xdr:nvGraphicFramePr>
        <xdr:cNvPr id="1" name="Chart 1"/>
        <xdr:cNvGraphicFramePr/>
      </xdr:nvGraphicFramePr>
      <xdr:xfrm>
        <a:off x="3657600" y="1133475"/>
        <a:ext cx="5438775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7</xdr:row>
      <xdr:rowOff>0</xdr:rowOff>
    </xdr:from>
    <xdr:to>
      <xdr:col>15</xdr:col>
      <xdr:colOff>561975</xdr:colOff>
      <xdr:row>27</xdr:row>
      <xdr:rowOff>142875</xdr:rowOff>
    </xdr:to>
    <xdr:graphicFrame>
      <xdr:nvGraphicFramePr>
        <xdr:cNvPr id="1" name="Chart 1"/>
        <xdr:cNvGraphicFramePr/>
      </xdr:nvGraphicFramePr>
      <xdr:xfrm>
        <a:off x="4267200" y="1133475"/>
        <a:ext cx="5438775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7</xdr:row>
      <xdr:rowOff>0</xdr:rowOff>
    </xdr:from>
    <xdr:to>
      <xdr:col>15</xdr:col>
      <xdr:colOff>561975</xdr:colOff>
      <xdr:row>27</xdr:row>
      <xdr:rowOff>142875</xdr:rowOff>
    </xdr:to>
    <xdr:graphicFrame>
      <xdr:nvGraphicFramePr>
        <xdr:cNvPr id="1" name="Chart 1"/>
        <xdr:cNvGraphicFramePr/>
      </xdr:nvGraphicFramePr>
      <xdr:xfrm>
        <a:off x="3657600" y="1133475"/>
        <a:ext cx="5438775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29</xdr:row>
      <xdr:rowOff>0</xdr:rowOff>
    </xdr:from>
    <xdr:to>
      <xdr:col>15</xdr:col>
      <xdr:colOff>571500</xdr:colOff>
      <xdr:row>49</xdr:row>
      <xdr:rowOff>142875</xdr:rowOff>
    </xdr:to>
    <xdr:graphicFrame>
      <xdr:nvGraphicFramePr>
        <xdr:cNvPr id="2" name="Chart 2"/>
        <xdr:cNvGraphicFramePr/>
      </xdr:nvGraphicFramePr>
      <xdr:xfrm>
        <a:off x="3657600" y="4695825"/>
        <a:ext cx="5448300" cy="3381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7</xdr:row>
      <xdr:rowOff>0</xdr:rowOff>
    </xdr:from>
    <xdr:to>
      <xdr:col>15</xdr:col>
      <xdr:colOff>561975</xdr:colOff>
      <xdr:row>27</xdr:row>
      <xdr:rowOff>142875</xdr:rowOff>
    </xdr:to>
    <xdr:graphicFrame>
      <xdr:nvGraphicFramePr>
        <xdr:cNvPr id="1" name="Chart 1"/>
        <xdr:cNvGraphicFramePr/>
      </xdr:nvGraphicFramePr>
      <xdr:xfrm>
        <a:off x="3657600" y="1133475"/>
        <a:ext cx="5438775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29</xdr:row>
      <xdr:rowOff>0</xdr:rowOff>
    </xdr:from>
    <xdr:to>
      <xdr:col>15</xdr:col>
      <xdr:colOff>571500</xdr:colOff>
      <xdr:row>49</xdr:row>
      <xdr:rowOff>142875</xdr:rowOff>
    </xdr:to>
    <xdr:graphicFrame>
      <xdr:nvGraphicFramePr>
        <xdr:cNvPr id="2" name="Chart 2"/>
        <xdr:cNvGraphicFramePr/>
      </xdr:nvGraphicFramePr>
      <xdr:xfrm>
        <a:off x="3657600" y="4695825"/>
        <a:ext cx="5448300" cy="3381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7</xdr:row>
      <xdr:rowOff>0</xdr:rowOff>
    </xdr:from>
    <xdr:to>
      <xdr:col>15</xdr:col>
      <xdr:colOff>561975</xdr:colOff>
      <xdr:row>27</xdr:row>
      <xdr:rowOff>142875</xdr:rowOff>
    </xdr:to>
    <xdr:graphicFrame>
      <xdr:nvGraphicFramePr>
        <xdr:cNvPr id="1" name="Chart 1"/>
        <xdr:cNvGraphicFramePr/>
      </xdr:nvGraphicFramePr>
      <xdr:xfrm>
        <a:off x="4267200" y="1133475"/>
        <a:ext cx="5438775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7</xdr:row>
      <xdr:rowOff>0</xdr:rowOff>
    </xdr:from>
    <xdr:to>
      <xdr:col>15</xdr:col>
      <xdr:colOff>561975</xdr:colOff>
      <xdr:row>27</xdr:row>
      <xdr:rowOff>142875</xdr:rowOff>
    </xdr:to>
    <xdr:graphicFrame>
      <xdr:nvGraphicFramePr>
        <xdr:cNvPr id="1" name="Chart 9"/>
        <xdr:cNvGraphicFramePr/>
      </xdr:nvGraphicFramePr>
      <xdr:xfrm>
        <a:off x="4267200" y="1133475"/>
        <a:ext cx="5438775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7</xdr:row>
      <xdr:rowOff>0</xdr:rowOff>
    </xdr:from>
    <xdr:to>
      <xdr:col>15</xdr:col>
      <xdr:colOff>561975</xdr:colOff>
      <xdr:row>27</xdr:row>
      <xdr:rowOff>142875</xdr:rowOff>
    </xdr:to>
    <xdr:graphicFrame>
      <xdr:nvGraphicFramePr>
        <xdr:cNvPr id="1" name="Chart 1"/>
        <xdr:cNvGraphicFramePr/>
      </xdr:nvGraphicFramePr>
      <xdr:xfrm>
        <a:off x="4267200" y="1133475"/>
        <a:ext cx="5438775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7</xdr:row>
      <xdr:rowOff>0</xdr:rowOff>
    </xdr:from>
    <xdr:to>
      <xdr:col>15</xdr:col>
      <xdr:colOff>561975</xdr:colOff>
      <xdr:row>27</xdr:row>
      <xdr:rowOff>142875</xdr:rowOff>
    </xdr:to>
    <xdr:graphicFrame>
      <xdr:nvGraphicFramePr>
        <xdr:cNvPr id="1" name="Chart 1025"/>
        <xdr:cNvGraphicFramePr/>
      </xdr:nvGraphicFramePr>
      <xdr:xfrm>
        <a:off x="4267200" y="1133475"/>
        <a:ext cx="5438775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8</xdr:row>
      <xdr:rowOff>0</xdr:rowOff>
    </xdr:from>
    <xdr:to>
      <xdr:col>15</xdr:col>
      <xdr:colOff>561975</xdr:colOff>
      <xdr:row>28</xdr:row>
      <xdr:rowOff>142875</xdr:rowOff>
    </xdr:to>
    <xdr:graphicFrame>
      <xdr:nvGraphicFramePr>
        <xdr:cNvPr id="1" name="Chart 1"/>
        <xdr:cNvGraphicFramePr/>
      </xdr:nvGraphicFramePr>
      <xdr:xfrm>
        <a:off x="3867150" y="1295400"/>
        <a:ext cx="5438775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7</xdr:row>
      <xdr:rowOff>0</xdr:rowOff>
    </xdr:from>
    <xdr:to>
      <xdr:col>15</xdr:col>
      <xdr:colOff>561975</xdr:colOff>
      <xdr:row>27</xdr:row>
      <xdr:rowOff>142875</xdr:rowOff>
    </xdr:to>
    <xdr:graphicFrame>
      <xdr:nvGraphicFramePr>
        <xdr:cNvPr id="1" name="Chart 1"/>
        <xdr:cNvGraphicFramePr/>
      </xdr:nvGraphicFramePr>
      <xdr:xfrm>
        <a:off x="4267200" y="1133475"/>
        <a:ext cx="5438775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comments" Target="../comments27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7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8"/>
  <sheetViews>
    <sheetView zoomScalePageLayoutView="0" workbookViewId="0" topLeftCell="A1">
      <selection activeCell="A14" sqref="A14"/>
    </sheetView>
  </sheetViews>
  <sheetFormatPr defaultColWidth="9.140625" defaultRowHeight="12.75"/>
  <sheetData>
    <row r="2" spans="2:7" ht="12.75">
      <c r="B2" t="s">
        <v>4</v>
      </c>
      <c r="C2">
        <v>3.94</v>
      </c>
      <c r="D2">
        <v>4.57</v>
      </c>
      <c r="E2">
        <v>4.59</v>
      </c>
      <c r="F2" s="2">
        <v>4</v>
      </c>
      <c r="G2" s="2">
        <v>3.2</v>
      </c>
    </row>
    <row r="3" spans="2:7" ht="12.75">
      <c r="B3" t="s">
        <v>5</v>
      </c>
      <c r="C3">
        <v>0.448</v>
      </c>
      <c r="D3">
        <v>0.699</v>
      </c>
      <c r="E3">
        <v>0.697</v>
      </c>
      <c r="F3">
        <v>0.658</v>
      </c>
      <c r="G3">
        <v>0.658</v>
      </c>
    </row>
    <row r="7" spans="3:7" ht="12.75">
      <c r="C7" s="1" t="s">
        <v>0</v>
      </c>
      <c r="D7" s="1" t="s">
        <v>2</v>
      </c>
      <c r="E7" s="1" t="s">
        <v>3</v>
      </c>
      <c r="F7" t="str">
        <f>"Theoretical Candidate at "&amp;TEXT(F2,"0.0")</f>
        <v>Theoretical Candidate at 4.0</v>
      </c>
      <c r="G7" t="str">
        <f>"Theoretical Candidate at "&amp;TEXT(G2,"0.0")</f>
        <v>Theoretical Candidate at 3.2</v>
      </c>
    </row>
    <row r="8" spans="2:7" ht="12.75">
      <c r="B8">
        <v>-10</v>
      </c>
      <c r="C8">
        <f aca="true" t="shared" si="0" ref="C8:G17">C$2+C$3*$B8</f>
        <v>-0.5400000000000005</v>
      </c>
      <c r="D8">
        <f t="shared" si="0"/>
        <v>-2.419999999999999</v>
      </c>
      <c r="E8">
        <f t="shared" si="0"/>
        <v>-2.38</v>
      </c>
      <c r="F8">
        <f t="shared" si="0"/>
        <v>-2.58</v>
      </c>
      <c r="G8">
        <f t="shared" si="0"/>
        <v>-3.38</v>
      </c>
    </row>
    <row r="9" spans="2:7" ht="12.75">
      <c r="B9">
        <v>-9</v>
      </c>
      <c r="C9">
        <f t="shared" si="0"/>
        <v>-0.09200000000000008</v>
      </c>
      <c r="D9">
        <f t="shared" si="0"/>
        <v>-1.7209999999999992</v>
      </c>
      <c r="E9">
        <f t="shared" si="0"/>
        <v>-1.6829999999999998</v>
      </c>
      <c r="F9">
        <f t="shared" si="0"/>
        <v>-1.9220000000000006</v>
      </c>
      <c r="G9">
        <f t="shared" si="0"/>
        <v>-2.7220000000000004</v>
      </c>
    </row>
    <row r="10" spans="2:7" ht="12.75">
      <c r="B10">
        <v>-8</v>
      </c>
      <c r="C10">
        <f t="shared" si="0"/>
        <v>0.35599999999999987</v>
      </c>
      <c r="D10">
        <f t="shared" si="0"/>
        <v>-1.0219999999999994</v>
      </c>
      <c r="E10">
        <f t="shared" si="0"/>
        <v>-0.9859999999999998</v>
      </c>
      <c r="F10">
        <f t="shared" si="0"/>
        <v>-1.2640000000000002</v>
      </c>
      <c r="G10">
        <f t="shared" si="0"/>
        <v>-2.064</v>
      </c>
    </row>
    <row r="11" spans="2:7" ht="12.75">
      <c r="B11">
        <v>-7</v>
      </c>
      <c r="C11">
        <f t="shared" si="0"/>
        <v>0.8039999999999998</v>
      </c>
      <c r="D11">
        <f t="shared" si="0"/>
        <v>-0.3229999999999995</v>
      </c>
      <c r="E11">
        <f t="shared" si="0"/>
        <v>-0.2889999999999997</v>
      </c>
      <c r="F11">
        <f t="shared" si="0"/>
        <v>-0.6059999999999999</v>
      </c>
      <c r="G11">
        <f t="shared" si="0"/>
        <v>-1.4059999999999997</v>
      </c>
    </row>
    <row r="12" spans="2:7" ht="12.75">
      <c r="B12">
        <v>-6</v>
      </c>
      <c r="C12">
        <f t="shared" si="0"/>
        <v>1.2519999999999998</v>
      </c>
      <c r="D12">
        <f t="shared" si="0"/>
        <v>0.37600000000000033</v>
      </c>
      <c r="E12">
        <f t="shared" si="0"/>
        <v>0.40800000000000036</v>
      </c>
      <c r="F12">
        <f t="shared" si="0"/>
        <v>0.0519999999999996</v>
      </c>
      <c r="G12">
        <f t="shared" si="0"/>
        <v>-0.7480000000000002</v>
      </c>
    </row>
    <row r="13" spans="2:7" ht="12.75">
      <c r="B13">
        <v>-5</v>
      </c>
      <c r="C13">
        <f t="shared" si="0"/>
        <v>1.6999999999999997</v>
      </c>
      <c r="D13">
        <f t="shared" si="0"/>
        <v>1.0750000000000006</v>
      </c>
      <c r="E13">
        <f t="shared" si="0"/>
        <v>1.105</v>
      </c>
      <c r="F13">
        <f t="shared" si="0"/>
        <v>0.71</v>
      </c>
      <c r="G13">
        <f t="shared" si="0"/>
        <v>-0.08999999999999986</v>
      </c>
    </row>
    <row r="14" spans="2:7" ht="12.75">
      <c r="B14">
        <v>-4</v>
      </c>
      <c r="C14">
        <f t="shared" si="0"/>
        <v>2.1479999999999997</v>
      </c>
      <c r="D14">
        <f t="shared" si="0"/>
        <v>1.7740000000000005</v>
      </c>
      <c r="E14">
        <f t="shared" si="0"/>
        <v>1.802</v>
      </c>
      <c r="F14">
        <f t="shared" si="0"/>
        <v>1.3679999999999999</v>
      </c>
      <c r="G14">
        <f t="shared" si="0"/>
        <v>0.5680000000000001</v>
      </c>
    </row>
    <row r="15" spans="2:7" ht="12.75">
      <c r="B15">
        <v>-3</v>
      </c>
      <c r="C15">
        <f t="shared" si="0"/>
        <v>2.596</v>
      </c>
      <c r="D15">
        <f t="shared" si="0"/>
        <v>2.4730000000000003</v>
      </c>
      <c r="E15">
        <f t="shared" si="0"/>
        <v>2.499</v>
      </c>
      <c r="F15">
        <f t="shared" si="0"/>
        <v>2.026</v>
      </c>
      <c r="G15">
        <f t="shared" si="0"/>
        <v>1.226</v>
      </c>
    </row>
    <row r="16" spans="2:7" ht="12.75">
      <c r="B16">
        <v>-2</v>
      </c>
      <c r="C16">
        <f t="shared" si="0"/>
        <v>3.044</v>
      </c>
      <c r="D16">
        <f t="shared" si="0"/>
        <v>3.1720000000000006</v>
      </c>
      <c r="E16">
        <f t="shared" si="0"/>
        <v>3.1959999999999997</v>
      </c>
      <c r="F16">
        <f t="shared" si="0"/>
        <v>2.684</v>
      </c>
      <c r="G16">
        <f t="shared" si="0"/>
        <v>1.8840000000000001</v>
      </c>
    </row>
    <row r="17" spans="2:7" ht="12.75">
      <c r="B17">
        <v>-1</v>
      </c>
      <c r="C17">
        <f t="shared" si="0"/>
        <v>3.492</v>
      </c>
      <c r="D17">
        <f t="shared" si="0"/>
        <v>3.8710000000000004</v>
      </c>
      <c r="E17">
        <f t="shared" si="0"/>
        <v>3.893</v>
      </c>
      <c r="F17">
        <f t="shared" si="0"/>
        <v>3.342</v>
      </c>
      <c r="G17">
        <f t="shared" si="0"/>
        <v>2.5420000000000003</v>
      </c>
    </row>
    <row r="18" spans="2:7" ht="12.75">
      <c r="B18">
        <v>0</v>
      </c>
      <c r="C18">
        <f aca="true" t="shared" si="1" ref="C18:G28">C$2+C$3*$B18</f>
        <v>3.94</v>
      </c>
      <c r="D18">
        <f t="shared" si="1"/>
        <v>4.57</v>
      </c>
      <c r="E18">
        <f t="shared" si="1"/>
        <v>4.59</v>
      </c>
      <c r="F18">
        <f t="shared" si="1"/>
        <v>4</v>
      </c>
      <c r="G18">
        <f t="shared" si="1"/>
        <v>3.2</v>
      </c>
    </row>
    <row r="19" spans="2:7" ht="12.75">
      <c r="B19">
        <v>1</v>
      </c>
      <c r="C19">
        <f t="shared" si="1"/>
        <v>4.388</v>
      </c>
      <c r="D19">
        <f t="shared" si="1"/>
        <v>5.269</v>
      </c>
      <c r="E19">
        <f t="shared" si="1"/>
        <v>5.287</v>
      </c>
      <c r="F19">
        <f t="shared" si="1"/>
        <v>4.658</v>
      </c>
      <c r="G19">
        <f t="shared" si="1"/>
        <v>3.858</v>
      </c>
    </row>
    <row r="20" spans="2:7" ht="12.75">
      <c r="B20">
        <v>2</v>
      </c>
      <c r="C20">
        <f t="shared" si="1"/>
        <v>4.836</v>
      </c>
      <c r="D20">
        <f t="shared" si="1"/>
        <v>5.968</v>
      </c>
      <c r="E20">
        <f t="shared" si="1"/>
        <v>5.984</v>
      </c>
      <c r="F20">
        <f t="shared" si="1"/>
        <v>5.316</v>
      </c>
      <c r="G20">
        <f t="shared" si="1"/>
        <v>4.516</v>
      </c>
    </row>
    <row r="21" spans="2:7" ht="12.75">
      <c r="B21">
        <v>3</v>
      </c>
      <c r="C21">
        <f t="shared" si="1"/>
        <v>5.284</v>
      </c>
      <c r="D21">
        <f t="shared" si="1"/>
        <v>6.667</v>
      </c>
      <c r="E21">
        <f t="shared" si="1"/>
        <v>6.680999999999999</v>
      </c>
      <c r="F21">
        <f t="shared" si="1"/>
        <v>5.974</v>
      </c>
      <c r="G21">
        <f t="shared" si="1"/>
        <v>5.174</v>
      </c>
    </row>
    <row r="22" spans="2:7" ht="12.75">
      <c r="B22">
        <v>4</v>
      </c>
      <c r="C22">
        <f t="shared" si="1"/>
        <v>5.732</v>
      </c>
      <c r="D22">
        <f t="shared" si="1"/>
        <v>7.366</v>
      </c>
      <c r="E22">
        <f t="shared" si="1"/>
        <v>7.378</v>
      </c>
      <c r="F22">
        <f t="shared" si="1"/>
        <v>6.632</v>
      </c>
      <c r="G22">
        <f t="shared" si="1"/>
        <v>5.832000000000001</v>
      </c>
    </row>
    <row r="23" spans="2:7" ht="12.75">
      <c r="B23">
        <v>5</v>
      </c>
      <c r="C23">
        <f t="shared" si="1"/>
        <v>6.18</v>
      </c>
      <c r="D23">
        <f t="shared" si="1"/>
        <v>8.065</v>
      </c>
      <c r="E23">
        <f t="shared" si="1"/>
        <v>8.075</v>
      </c>
      <c r="F23">
        <f t="shared" si="1"/>
        <v>7.29</v>
      </c>
      <c r="G23">
        <f t="shared" si="1"/>
        <v>6.49</v>
      </c>
    </row>
    <row r="24" spans="2:7" ht="12.75">
      <c r="B24">
        <v>6</v>
      </c>
      <c r="C24">
        <f t="shared" si="1"/>
        <v>6.628</v>
      </c>
      <c r="D24">
        <f t="shared" si="1"/>
        <v>8.764</v>
      </c>
      <c r="E24">
        <f t="shared" si="1"/>
        <v>8.771999999999998</v>
      </c>
      <c r="F24">
        <f t="shared" si="1"/>
        <v>7.948</v>
      </c>
      <c r="G24">
        <f t="shared" si="1"/>
        <v>7.148000000000001</v>
      </c>
    </row>
    <row r="25" spans="2:7" ht="12.75">
      <c r="B25">
        <v>7</v>
      </c>
      <c r="C25">
        <f t="shared" si="1"/>
        <v>7.0760000000000005</v>
      </c>
      <c r="D25">
        <f t="shared" si="1"/>
        <v>9.463000000000001</v>
      </c>
      <c r="E25">
        <f t="shared" si="1"/>
        <v>9.469</v>
      </c>
      <c r="F25">
        <f t="shared" si="1"/>
        <v>8.606</v>
      </c>
      <c r="G25">
        <f t="shared" si="1"/>
        <v>7.806</v>
      </c>
    </row>
    <row r="26" spans="2:7" ht="12.75">
      <c r="B26">
        <v>8</v>
      </c>
      <c r="C26">
        <f t="shared" si="1"/>
        <v>7.524</v>
      </c>
      <c r="D26">
        <f t="shared" si="1"/>
        <v>10.161999999999999</v>
      </c>
      <c r="E26">
        <f t="shared" si="1"/>
        <v>10.166</v>
      </c>
      <c r="F26">
        <f t="shared" si="1"/>
        <v>9.264</v>
      </c>
      <c r="G26">
        <f t="shared" si="1"/>
        <v>8.464</v>
      </c>
    </row>
    <row r="27" spans="2:7" ht="12.75">
      <c r="B27">
        <v>9</v>
      </c>
      <c r="C27">
        <f t="shared" si="1"/>
        <v>7.9719999999999995</v>
      </c>
      <c r="D27">
        <f t="shared" si="1"/>
        <v>10.861</v>
      </c>
      <c r="E27">
        <f t="shared" si="1"/>
        <v>10.863</v>
      </c>
      <c r="F27">
        <f t="shared" si="1"/>
        <v>9.922</v>
      </c>
      <c r="G27">
        <f t="shared" si="1"/>
        <v>9.122</v>
      </c>
    </row>
    <row r="28" spans="2:7" ht="12.75">
      <c r="B28">
        <v>10</v>
      </c>
      <c r="C28">
        <f t="shared" si="1"/>
        <v>8.42</v>
      </c>
      <c r="D28">
        <f t="shared" si="1"/>
        <v>11.559999999999999</v>
      </c>
      <c r="E28">
        <f t="shared" si="1"/>
        <v>11.559999999999999</v>
      </c>
      <c r="F28">
        <f t="shared" si="1"/>
        <v>10.58</v>
      </c>
      <c r="G28">
        <f t="shared" si="1"/>
        <v>9.780000000000001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0">
      <selection activeCell="H31" sqref="H31"/>
    </sheetView>
  </sheetViews>
  <sheetFormatPr defaultColWidth="9.140625" defaultRowHeight="12.75"/>
  <sheetData>
    <row r="2" spans="3:5" ht="12.75">
      <c r="C2">
        <v>1007</v>
      </c>
      <c r="D2" t="s">
        <v>0</v>
      </c>
      <c r="E2">
        <v>1009</v>
      </c>
    </row>
    <row r="3" spans="2:7" ht="12.75">
      <c r="B3" t="s">
        <v>4</v>
      </c>
      <c r="C3">
        <v>84.76</v>
      </c>
      <c r="D3">
        <v>91.15</v>
      </c>
      <c r="E3">
        <v>18.76</v>
      </c>
      <c r="F3" s="2">
        <v>90</v>
      </c>
      <c r="G3">
        <v>120</v>
      </c>
    </row>
    <row r="4" spans="2:7" ht="12.75">
      <c r="B4" t="s">
        <v>5</v>
      </c>
      <c r="C4">
        <v>15.4</v>
      </c>
      <c r="D4">
        <v>8.93</v>
      </c>
      <c r="E4">
        <v>7.05</v>
      </c>
      <c r="F4">
        <v>12.52</v>
      </c>
      <c r="G4">
        <v>12.52</v>
      </c>
    </row>
    <row r="8" spans="3:7" ht="12.75">
      <c r="C8">
        <v>1007</v>
      </c>
      <c r="D8" t="s">
        <v>0</v>
      </c>
      <c r="E8">
        <v>1009</v>
      </c>
      <c r="F8" t="str">
        <f>"Theoretical Candidate at "&amp;TEXT(F3,"0")</f>
        <v>Theoretical Candidate at 90</v>
      </c>
      <c r="G8" t="str">
        <f>"Theoretical Candidate at "&amp;TEXT(G3,"0")</f>
        <v>Theoretical Candidate at 120</v>
      </c>
    </row>
    <row r="9" spans="2:7" ht="12.75">
      <c r="B9">
        <v>-10</v>
      </c>
      <c r="C9">
        <f aca="true" t="shared" si="0" ref="C9:G29">C$3+C$4*$B9</f>
        <v>-69.24</v>
      </c>
      <c r="D9">
        <f t="shared" si="0"/>
        <v>1.8500000000000085</v>
      </c>
      <c r="E9">
        <f t="shared" si="0"/>
        <v>-51.739999999999995</v>
      </c>
      <c r="F9">
        <f t="shared" si="0"/>
        <v>-35.19999999999999</v>
      </c>
      <c r="G9">
        <f t="shared" si="0"/>
        <v>-5.199999999999989</v>
      </c>
    </row>
    <row r="10" spans="2:7" ht="12.75">
      <c r="B10">
        <v>-9</v>
      </c>
      <c r="C10">
        <f t="shared" si="0"/>
        <v>-53.83999999999999</v>
      </c>
      <c r="D10">
        <f t="shared" si="0"/>
        <v>10.780000000000001</v>
      </c>
      <c r="E10">
        <f t="shared" si="0"/>
        <v>-44.69</v>
      </c>
      <c r="F10">
        <f t="shared" si="0"/>
        <v>-22.679999999999993</v>
      </c>
      <c r="G10">
        <f t="shared" si="0"/>
        <v>7.320000000000007</v>
      </c>
    </row>
    <row r="11" spans="2:7" ht="12.75">
      <c r="B11">
        <v>-8</v>
      </c>
      <c r="C11">
        <f t="shared" si="0"/>
        <v>-38.44</v>
      </c>
      <c r="D11">
        <f t="shared" si="0"/>
        <v>19.710000000000008</v>
      </c>
      <c r="E11">
        <f t="shared" si="0"/>
        <v>-37.64</v>
      </c>
      <c r="F11">
        <f t="shared" si="0"/>
        <v>-10.159999999999997</v>
      </c>
      <c r="G11">
        <f t="shared" si="0"/>
        <v>19.840000000000003</v>
      </c>
    </row>
    <row r="12" spans="2:7" ht="12.75">
      <c r="B12">
        <v>-7</v>
      </c>
      <c r="C12">
        <f t="shared" si="0"/>
        <v>-23.039999999999992</v>
      </c>
      <c r="D12">
        <f t="shared" si="0"/>
        <v>28.640000000000008</v>
      </c>
      <c r="E12">
        <f t="shared" si="0"/>
        <v>-30.59</v>
      </c>
      <c r="F12">
        <f t="shared" si="0"/>
        <v>2.3599999999999994</v>
      </c>
      <c r="G12">
        <f t="shared" si="0"/>
        <v>32.36</v>
      </c>
    </row>
    <row r="13" spans="2:7" ht="12.75">
      <c r="B13">
        <v>-6</v>
      </c>
      <c r="C13">
        <f t="shared" si="0"/>
        <v>-7.640000000000001</v>
      </c>
      <c r="D13">
        <f t="shared" si="0"/>
        <v>37.57000000000001</v>
      </c>
      <c r="E13">
        <f t="shared" si="0"/>
        <v>-23.539999999999996</v>
      </c>
      <c r="F13">
        <f t="shared" si="0"/>
        <v>14.879999999999995</v>
      </c>
      <c r="G13">
        <f t="shared" si="0"/>
        <v>44.879999999999995</v>
      </c>
    </row>
    <row r="14" spans="2:7" ht="12.75">
      <c r="B14">
        <v>-5</v>
      </c>
      <c r="C14">
        <f t="shared" si="0"/>
        <v>7.760000000000005</v>
      </c>
      <c r="D14">
        <f t="shared" si="0"/>
        <v>46.50000000000001</v>
      </c>
      <c r="E14">
        <f t="shared" si="0"/>
        <v>-16.49</v>
      </c>
      <c r="F14">
        <f t="shared" si="0"/>
        <v>27.400000000000006</v>
      </c>
      <c r="G14">
        <f t="shared" si="0"/>
        <v>57.400000000000006</v>
      </c>
    </row>
    <row r="15" spans="2:7" ht="12.75">
      <c r="B15">
        <v>-4</v>
      </c>
      <c r="C15">
        <f t="shared" si="0"/>
        <v>23.160000000000004</v>
      </c>
      <c r="D15">
        <f t="shared" si="0"/>
        <v>55.43000000000001</v>
      </c>
      <c r="E15">
        <f t="shared" si="0"/>
        <v>-9.439999999999998</v>
      </c>
      <c r="F15">
        <f t="shared" si="0"/>
        <v>39.92</v>
      </c>
      <c r="G15">
        <f t="shared" si="0"/>
        <v>69.92</v>
      </c>
    </row>
    <row r="16" spans="2:7" ht="12.75">
      <c r="B16">
        <v>-3</v>
      </c>
      <c r="C16">
        <f t="shared" si="0"/>
        <v>38.56</v>
      </c>
      <c r="D16">
        <f t="shared" si="0"/>
        <v>64.36000000000001</v>
      </c>
      <c r="E16">
        <f t="shared" si="0"/>
        <v>-2.389999999999997</v>
      </c>
      <c r="F16">
        <f t="shared" si="0"/>
        <v>52.44</v>
      </c>
      <c r="G16">
        <f t="shared" si="0"/>
        <v>82.44</v>
      </c>
    </row>
    <row r="17" spans="2:7" ht="12.75">
      <c r="B17">
        <v>-2</v>
      </c>
      <c r="C17">
        <f t="shared" si="0"/>
        <v>53.96000000000001</v>
      </c>
      <c r="D17">
        <f t="shared" si="0"/>
        <v>73.29</v>
      </c>
      <c r="E17">
        <f t="shared" si="0"/>
        <v>4.660000000000002</v>
      </c>
      <c r="F17">
        <f t="shared" si="0"/>
        <v>64.96000000000001</v>
      </c>
      <c r="G17">
        <f t="shared" si="0"/>
        <v>94.96000000000001</v>
      </c>
    </row>
    <row r="18" spans="2:7" ht="12.75">
      <c r="B18">
        <v>-1</v>
      </c>
      <c r="C18">
        <f t="shared" si="0"/>
        <v>69.36</v>
      </c>
      <c r="D18">
        <f t="shared" si="0"/>
        <v>82.22</v>
      </c>
      <c r="E18">
        <f t="shared" si="0"/>
        <v>11.71</v>
      </c>
      <c r="F18">
        <f t="shared" si="0"/>
        <v>77.48</v>
      </c>
      <c r="G18">
        <f t="shared" si="0"/>
        <v>107.48</v>
      </c>
    </row>
    <row r="19" spans="2:7" ht="12.75">
      <c r="B19">
        <v>0</v>
      </c>
      <c r="C19">
        <f t="shared" si="0"/>
        <v>84.76</v>
      </c>
      <c r="D19">
        <f t="shared" si="0"/>
        <v>91.15</v>
      </c>
      <c r="E19">
        <f t="shared" si="0"/>
        <v>18.76</v>
      </c>
      <c r="F19">
        <f t="shared" si="0"/>
        <v>90</v>
      </c>
      <c r="G19">
        <f t="shared" si="0"/>
        <v>120</v>
      </c>
    </row>
    <row r="20" spans="2:7" ht="12.75">
      <c r="B20">
        <v>1</v>
      </c>
      <c r="C20">
        <f t="shared" si="0"/>
        <v>100.16000000000001</v>
      </c>
      <c r="D20">
        <f t="shared" si="0"/>
        <v>100.08000000000001</v>
      </c>
      <c r="E20">
        <f t="shared" si="0"/>
        <v>25.810000000000002</v>
      </c>
      <c r="F20">
        <f t="shared" si="0"/>
        <v>102.52</v>
      </c>
      <c r="G20">
        <f t="shared" si="0"/>
        <v>132.52</v>
      </c>
    </row>
    <row r="21" spans="2:7" ht="12.75">
      <c r="B21">
        <v>2</v>
      </c>
      <c r="C21">
        <f t="shared" si="0"/>
        <v>115.56</v>
      </c>
      <c r="D21">
        <f t="shared" si="0"/>
        <v>109.01</v>
      </c>
      <c r="E21">
        <f t="shared" si="0"/>
        <v>32.86</v>
      </c>
      <c r="F21">
        <f t="shared" si="0"/>
        <v>115.03999999999999</v>
      </c>
      <c r="G21">
        <f t="shared" si="0"/>
        <v>145.04</v>
      </c>
    </row>
    <row r="22" spans="2:7" ht="12.75">
      <c r="B22">
        <v>3</v>
      </c>
      <c r="C22">
        <f t="shared" si="0"/>
        <v>130.96</v>
      </c>
      <c r="D22">
        <f t="shared" si="0"/>
        <v>117.94</v>
      </c>
      <c r="E22">
        <f t="shared" si="0"/>
        <v>39.91</v>
      </c>
      <c r="F22">
        <f t="shared" si="0"/>
        <v>127.56</v>
      </c>
      <c r="G22">
        <f t="shared" si="0"/>
        <v>157.56</v>
      </c>
    </row>
    <row r="23" spans="2:7" ht="12.75">
      <c r="B23">
        <v>4</v>
      </c>
      <c r="C23">
        <f t="shared" si="0"/>
        <v>146.36</v>
      </c>
      <c r="D23">
        <f t="shared" si="0"/>
        <v>126.87</v>
      </c>
      <c r="E23">
        <f t="shared" si="0"/>
        <v>46.96</v>
      </c>
      <c r="F23">
        <f t="shared" si="0"/>
        <v>140.07999999999998</v>
      </c>
      <c r="G23">
        <f t="shared" si="0"/>
        <v>170.07999999999998</v>
      </c>
    </row>
    <row r="24" spans="2:7" ht="12.75">
      <c r="B24">
        <v>5</v>
      </c>
      <c r="C24">
        <f t="shared" si="0"/>
        <v>161.76</v>
      </c>
      <c r="D24">
        <f t="shared" si="0"/>
        <v>135.8</v>
      </c>
      <c r="E24">
        <f t="shared" si="0"/>
        <v>54.010000000000005</v>
      </c>
      <c r="F24">
        <f t="shared" si="0"/>
        <v>152.6</v>
      </c>
      <c r="G24">
        <f t="shared" si="0"/>
        <v>182.6</v>
      </c>
    </row>
    <row r="25" spans="2:7" ht="12.75">
      <c r="B25">
        <v>6</v>
      </c>
      <c r="C25">
        <f t="shared" si="0"/>
        <v>177.16000000000003</v>
      </c>
      <c r="D25">
        <f t="shared" si="0"/>
        <v>144.73000000000002</v>
      </c>
      <c r="E25">
        <f t="shared" si="0"/>
        <v>61.06</v>
      </c>
      <c r="F25">
        <f t="shared" si="0"/>
        <v>165.12</v>
      </c>
      <c r="G25">
        <f t="shared" si="0"/>
        <v>195.12</v>
      </c>
    </row>
    <row r="26" spans="2:7" ht="12.75">
      <c r="B26">
        <v>7</v>
      </c>
      <c r="C26">
        <f t="shared" si="0"/>
        <v>192.56</v>
      </c>
      <c r="D26">
        <f t="shared" si="0"/>
        <v>153.66</v>
      </c>
      <c r="E26">
        <f t="shared" si="0"/>
        <v>68.11</v>
      </c>
      <c r="F26">
        <f t="shared" si="0"/>
        <v>177.64</v>
      </c>
      <c r="G26">
        <f t="shared" si="0"/>
        <v>207.64</v>
      </c>
    </row>
    <row r="27" spans="2:7" ht="12.75">
      <c r="B27">
        <v>8</v>
      </c>
      <c r="C27">
        <f t="shared" si="0"/>
        <v>207.96</v>
      </c>
      <c r="D27">
        <f t="shared" si="0"/>
        <v>162.59</v>
      </c>
      <c r="E27">
        <f t="shared" si="0"/>
        <v>75.16</v>
      </c>
      <c r="F27">
        <f t="shared" si="0"/>
        <v>190.16</v>
      </c>
      <c r="G27">
        <f t="shared" si="0"/>
        <v>220.16</v>
      </c>
    </row>
    <row r="28" spans="2:7" ht="12.75">
      <c r="B28">
        <v>9</v>
      </c>
      <c r="C28">
        <f t="shared" si="0"/>
        <v>223.36</v>
      </c>
      <c r="D28">
        <f t="shared" si="0"/>
        <v>171.52</v>
      </c>
      <c r="E28">
        <f t="shared" si="0"/>
        <v>82.21</v>
      </c>
      <c r="F28">
        <f t="shared" si="0"/>
        <v>202.68</v>
      </c>
      <c r="G28">
        <f t="shared" si="0"/>
        <v>232.68</v>
      </c>
    </row>
    <row r="29" spans="2:7" ht="12.75">
      <c r="B29">
        <v>10</v>
      </c>
      <c r="C29">
        <f t="shared" si="0"/>
        <v>238.76</v>
      </c>
      <c r="D29">
        <f t="shared" si="0"/>
        <v>180.45</v>
      </c>
      <c r="E29">
        <f t="shared" si="0"/>
        <v>89.26</v>
      </c>
      <c r="F29">
        <f t="shared" si="0"/>
        <v>215.2</v>
      </c>
      <c r="G29">
        <f t="shared" si="0"/>
        <v>245.2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H29"/>
  <sheetViews>
    <sheetView zoomScalePageLayoutView="0" workbookViewId="0" topLeftCell="A1">
      <selection activeCell="G9" sqref="G9"/>
    </sheetView>
  </sheetViews>
  <sheetFormatPr defaultColWidth="9.140625" defaultRowHeight="12.75"/>
  <sheetData>
    <row r="2" spans="3:6" ht="12.75">
      <c r="C2" t="s">
        <v>6</v>
      </c>
      <c r="D2" t="s">
        <v>0</v>
      </c>
      <c r="E2">
        <v>1007</v>
      </c>
      <c r="F2">
        <v>1009</v>
      </c>
    </row>
    <row r="3" spans="2:8" ht="12.75">
      <c r="B3" t="s">
        <v>4</v>
      </c>
      <c r="C3">
        <v>6.49</v>
      </c>
      <c r="D3">
        <v>8.65</v>
      </c>
      <c r="E3">
        <v>8.93</v>
      </c>
      <c r="F3">
        <v>7.94</v>
      </c>
      <c r="G3" s="2">
        <v>8</v>
      </c>
      <c r="H3">
        <v>7.8</v>
      </c>
    </row>
    <row r="4" spans="2:8" ht="12.75">
      <c r="B4" t="s">
        <v>5</v>
      </c>
      <c r="C4">
        <v>0.55</v>
      </c>
      <c r="D4">
        <v>0.41</v>
      </c>
      <c r="E4">
        <v>0.3</v>
      </c>
      <c r="F4">
        <v>0.52</v>
      </c>
      <c r="G4">
        <v>0.45</v>
      </c>
      <c r="H4">
        <v>0.45</v>
      </c>
    </row>
    <row r="8" spans="3:8" ht="12.75">
      <c r="C8" t="s">
        <v>6</v>
      </c>
      <c r="D8" t="s">
        <v>0</v>
      </c>
      <c r="E8">
        <v>1007</v>
      </c>
      <c r="F8">
        <v>1009</v>
      </c>
      <c r="G8" t="str">
        <f>"Theoretical Candidate at "&amp;TEXT(G3,"0.0")</f>
        <v>Theoretical Candidate at 8.0</v>
      </c>
      <c r="H8" t="str">
        <f>"Theoretical Candidate at "&amp;TEXT(H3,"0.0")</f>
        <v>Theoretical Candidate at 7.8</v>
      </c>
    </row>
    <row r="9" spans="2:8" ht="12.75">
      <c r="B9">
        <v>-10</v>
      </c>
      <c r="C9">
        <f aca="true" t="shared" si="0" ref="C9:H18">C$3+C$4*$B9</f>
        <v>0.9900000000000002</v>
      </c>
      <c r="D9">
        <f t="shared" si="0"/>
        <v>4.550000000000001</v>
      </c>
      <c r="E9">
        <f t="shared" si="0"/>
        <v>5.93</v>
      </c>
      <c r="F9">
        <f t="shared" si="0"/>
        <v>2.74</v>
      </c>
      <c r="G9">
        <f t="shared" si="0"/>
        <v>3.5</v>
      </c>
      <c r="H9">
        <f t="shared" si="0"/>
        <v>3.3</v>
      </c>
    </row>
    <row r="10" spans="2:8" ht="12.75">
      <c r="B10">
        <v>-9</v>
      </c>
      <c r="C10">
        <f t="shared" si="0"/>
        <v>1.54</v>
      </c>
      <c r="D10">
        <f t="shared" si="0"/>
        <v>4.960000000000001</v>
      </c>
      <c r="E10">
        <f t="shared" si="0"/>
        <v>6.23</v>
      </c>
      <c r="F10">
        <f t="shared" si="0"/>
        <v>3.2600000000000007</v>
      </c>
      <c r="G10">
        <f t="shared" si="0"/>
        <v>3.95</v>
      </c>
      <c r="H10">
        <f t="shared" si="0"/>
        <v>3.75</v>
      </c>
    </row>
    <row r="11" spans="2:8" ht="12.75">
      <c r="B11">
        <v>-8</v>
      </c>
      <c r="C11">
        <f t="shared" si="0"/>
        <v>2.09</v>
      </c>
      <c r="D11">
        <f t="shared" si="0"/>
        <v>5.370000000000001</v>
      </c>
      <c r="E11">
        <f t="shared" si="0"/>
        <v>6.529999999999999</v>
      </c>
      <c r="F11">
        <f t="shared" si="0"/>
        <v>3.7800000000000002</v>
      </c>
      <c r="G11">
        <f t="shared" si="0"/>
        <v>4.4</v>
      </c>
      <c r="H11">
        <f t="shared" si="0"/>
        <v>4.199999999999999</v>
      </c>
    </row>
    <row r="12" spans="2:8" ht="12.75">
      <c r="B12">
        <v>-7</v>
      </c>
      <c r="C12">
        <f t="shared" si="0"/>
        <v>2.6399999999999997</v>
      </c>
      <c r="D12">
        <f t="shared" si="0"/>
        <v>5.780000000000001</v>
      </c>
      <c r="E12">
        <f t="shared" si="0"/>
        <v>6.83</v>
      </c>
      <c r="F12">
        <f t="shared" si="0"/>
        <v>4.300000000000001</v>
      </c>
      <c r="G12">
        <f t="shared" si="0"/>
        <v>4.85</v>
      </c>
      <c r="H12">
        <f t="shared" si="0"/>
        <v>4.65</v>
      </c>
    </row>
    <row r="13" spans="2:8" ht="12.75">
      <c r="B13">
        <v>-6</v>
      </c>
      <c r="C13">
        <f t="shared" si="0"/>
        <v>3.19</v>
      </c>
      <c r="D13">
        <f t="shared" si="0"/>
        <v>6.19</v>
      </c>
      <c r="E13">
        <f t="shared" si="0"/>
        <v>7.13</v>
      </c>
      <c r="F13">
        <f t="shared" si="0"/>
        <v>4.82</v>
      </c>
      <c r="G13">
        <f t="shared" si="0"/>
        <v>5.3</v>
      </c>
      <c r="H13">
        <f t="shared" si="0"/>
        <v>5.1</v>
      </c>
    </row>
    <row r="14" spans="2:8" ht="12.75">
      <c r="B14">
        <v>-5</v>
      </c>
      <c r="C14">
        <f t="shared" si="0"/>
        <v>3.74</v>
      </c>
      <c r="D14">
        <f t="shared" si="0"/>
        <v>6.6000000000000005</v>
      </c>
      <c r="E14">
        <f t="shared" si="0"/>
        <v>7.43</v>
      </c>
      <c r="F14">
        <f t="shared" si="0"/>
        <v>5.34</v>
      </c>
      <c r="G14">
        <f t="shared" si="0"/>
        <v>5.75</v>
      </c>
      <c r="H14">
        <f t="shared" si="0"/>
        <v>5.55</v>
      </c>
    </row>
    <row r="15" spans="2:8" ht="12.75">
      <c r="B15">
        <v>-4</v>
      </c>
      <c r="C15">
        <f t="shared" si="0"/>
        <v>4.29</v>
      </c>
      <c r="D15">
        <f t="shared" si="0"/>
        <v>7.010000000000001</v>
      </c>
      <c r="E15">
        <f t="shared" si="0"/>
        <v>7.7299999999999995</v>
      </c>
      <c r="F15">
        <f t="shared" si="0"/>
        <v>5.86</v>
      </c>
      <c r="G15">
        <f t="shared" si="0"/>
        <v>6.2</v>
      </c>
      <c r="H15">
        <f t="shared" si="0"/>
        <v>6</v>
      </c>
    </row>
    <row r="16" spans="2:8" ht="12.75">
      <c r="B16">
        <v>-3</v>
      </c>
      <c r="C16">
        <f t="shared" si="0"/>
        <v>4.84</v>
      </c>
      <c r="D16">
        <f t="shared" si="0"/>
        <v>7.42</v>
      </c>
      <c r="E16">
        <f t="shared" si="0"/>
        <v>8.03</v>
      </c>
      <c r="F16">
        <f t="shared" si="0"/>
        <v>6.380000000000001</v>
      </c>
      <c r="G16">
        <f t="shared" si="0"/>
        <v>6.65</v>
      </c>
      <c r="H16">
        <f t="shared" si="0"/>
        <v>6.449999999999999</v>
      </c>
    </row>
    <row r="17" spans="2:8" ht="12.75">
      <c r="B17">
        <v>-2</v>
      </c>
      <c r="C17">
        <f t="shared" si="0"/>
        <v>5.390000000000001</v>
      </c>
      <c r="D17">
        <f t="shared" si="0"/>
        <v>7.83</v>
      </c>
      <c r="E17">
        <f t="shared" si="0"/>
        <v>8.33</v>
      </c>
      <c r="F17">
        <f t="shared" si="0"/>
        <v>6.9</v>
      </c>
      <c r="G17">
        <f t="shared" si="0"/>
        <v>7.1</v>
      </c>
      <c r="H17">
        <f t="shared" si="0"/>
        <v>6.8999999999999995</v>
      </c>
    </row>
    <row r="18" spans="2:8" ht="12.75">
      <c r="B18">
        <v>-1</v>
      </c>
      <c r="C18">
        <f t="shared" si="0"/>
        <v>5.94</v>
      </c>
      <c r="D18">
        <f t="shared" si="0"/>
        <v>8.24</v>
      </c>
      <c r="E18">
        <f t="shared" si="0"/>
        <v>8.629999999999999</v>
      </c>
      <c r="F18">
        <f t="shared" si="0"/>
        <v>7.42</v>
      </c>
      <c r="G18">
        <f t="shared" si="0"/>
        <v>7.55</v>
      </c>
      <c r="H18">
        <f t="shared" si="0"/>
        <v>7.35</v>
      </c>
    </row>
    <row r="19" spans="2:8" ht="12.75">
      <c r="B19">
        <v>0</v>
      </c>
      <c r="C19">
        <f aca="true" t="shared" si="1" ref="C19:H29">C$3+C$4*$B19</f>
        <v>6.49</v>
      </c>
      <c r="D19">
        <f t="shared" si="1"/>
        <v>8.65</v>
      </c>
      <c r="E19">
        <f t="shared" si="1"/>
        <v>8.93</v>
      </c>
      <c r="F19">
        <f t="shared" si="1"/>
        <v>7.94</v>
      </c>
      <c r="G19">
        <f t="shared" si="1"/>
        <v>8</v>
      </c>
      <c r="H19">
        <f t="shared" si="1"/>
        <v>7.8</v>
      </c>
    </row>
    <row r="20" spans="2:8" ht="12.75">
      <c r="B20">
        <v>1</v>
      </c>
      <c r="C20">
        <f t="shared" si="1"/>
        <v>7.04</v>
      </c>
      <c r="D20">
        <f t="shared" si="1"/>
        <v>9.06</v>
      </c>
      <c r="E20">
        <f t="shared" si="1"/>
        <v>9.23</v>
      </c>
      <c r="F20">
        <f t="shared" si="1"/>
        <v>8.46</v>
      </c>
      <c r="G20">
        <f t="shared" si="1"/>
        <v>8.45</v>
      </c>
      <c r="H20">
        <f t="shared" si="1"/>
        <v>8.25</v>
      </c>
    </row>
    <row r="21" spans="2:8" ht="12.75">
      <c r="B21">
        <v>2</v>
      </c>
      <c r="C21">
        <f t="shared" si="1"/>
        <v>7.59</v>
      </c>
      <c r="D21">
        <f t="shared" si="1"/>
        <v>9.47</v>
      </c>
      <c r="E21">
        <f t="shared" si="1"/>
        <v>9.53</v>
      </c>
      <c r="F21">
        <f t="shared" si="1"/>
        <v>8.98</v>
      </c>
      <c r="G21">
        <f t="shared" si="1"/>
        <v>8.9</v>
      </c>
      <c r="H21">
        <f t="shared" si="1"/>
        <v>8.7</v>
      </c>
    </row>
    <row r="22" spans="2:8" ht="12.75">
      <c r="B22">
        <v>3</v>
      </c>
      <c r="C22">
        <f t="shared" si="1"/>
        <v>8.14</v>
      </c>
      <c r="D22">
        <f t="shared" si="1"/>
        <v>9.88</v>
      </c>
      <c r="E22">
        <f t="shared" si="1"/>
        <v>9.83</v>
      </c>
      <c r="F22">
        <f t="shared" si="1"/>
        <v>9.5</v>
      </c>
      <c r="G22">
        <f t="shared" si="1"/>
        <v>9.35</v>
      </c>
      <c r="H22">
        <f t="shared" si="1"/>
        <v>9.15</v>
      </c>
    </row>
    <row r="23" spans="2:8" ht="12.75">
      <c r="B23">
        <v>4</v>
      </c>
      <c r="C23">
        <f t="shared" si="1"/>
        <v>8.690000000000001</v>
      </c>
      <c r="D23">
        <f t="shared" si="1"/>
        <v>10.290000000000001</v>
      </c>
      <c r="E23">
        <f t="shared" si="1"/>
        <v>10.129999999999999</v>
      </c>
      <c r="F23">
        <f t="shared" si="1"/>
        <v>10.02</v>
      </c>
      <c r="G23">
        <f t="shared" si="1"/>
        <v>9.8</v>
      </c>
      <c r="H23">
        <f t="shared" si="1"/>
        <v>9.6</v>
      </c>
    </row>
    <row r="24" spans="2:8" ht="12.75">
      <c r="B24">
        <v>5</v>
      </c>
      <c r="C24">
        <f t="shared" si="1"/>
        <v>9.24</v>
      </c>
      <c r="D24">
        <f t="shared" si="1"/>
        <v>10.7</v>
      </c>
      <c r="E24">
        <f t="shared" si="1"/>
        <v>10.43</v>
      </c>
      <c r="F24">
        <f t="shared" si="1"/>
        <v>10.540000000000001</v>
      </c>
      <c r="G24">
        <f t="shared" si="1"/>
        <v>10.25</v>
      </c>
      <c r="H24">
        <f t="shared" si="1"/>
        <v>10.05</v>
      </c>
    </row>
    <row r="25" spans="2:8" ht="12.75">
      <c r="B25">
        <v>6</v>
      </c>
      <c r="C25">
        <f t="shared" si="1"/>
        <v>9.790000000000001</v>
      </c>
      <c r="D25">
        <f t="shared" si="1"/>
        <v>11.11</v>
      </c>
      <c r="E25">
        <f t="shared" si="1"/>
        <v>10.73</v>
      </c>
      <c r="F25">
        <f t="shared" si="1"/>
        <v>11.06</v>
      </c>
      <c r="G25">
        <f t="shared" si="1"/>
        <v>10.7</v>
      </c>
      <c r="H25">
        <f t="shared" si="1"/>
        <v>10.5</v>
      </c>
    </row>
    <row r="26" spans="2:8" ht="12.75">
      <c r="B26">
        <v>7</v>
      </c>
      <c r="C26">
        <f t="shared" si="1"/>
        <v>10.34</v>
      </c>
      <c r="D26">
        <f t="shared" si="1"/>
        <v>11.52</v>
      </c>
      <c r="E26">
        <f t="shared" si="1"/>
        <v>11.03</v>
      </c>
      <c r="F26">
        <f t="shared" si="1"/>
        <v>11.58</v>
      </c>
      <c r="G26">
        <f t="shared" si="1"/>
        <v>11.15</v>
      </c>
      <c r="H26">
        <f t="shared" si="1"/>
        <v>10.95</v>
      </c>
    </row>
    <row r="27" spans="2:8" ht="12.75">
      <c r="B27">
        <v>8</v>
      </c>
      <c r="C27">
        <f t="shared" si="1"/>
        <v>10.89</v>
      </c>
      <c r="D27">
        <f t="shared" si="1"/>
        <v>11.93</v>
      </c>
      <c r="E27">
        <f t="shared" si="1"/>
        <v>11.33</v>
      </c>
      <c r="F27">
        <f t="shared" si="1"/>
        <v>12.100000000000001</v>
      </c>
      <c r="G27">
        <f t="shared" si="1"/>
        <v>11.6</v>
      </c>
      <c r="H27">
        <f t="shared" si="1"/>
        <v>11.4</v>
      </c>
    </row>
    <row r="28" spans="2:8" ht="12.75">
      <c r="B28">
        <v>9</v>
      </c>
      <c r="C28">
        <f t="shared" si="1"/>
        <v>11.440000000000001</v>
      </c>
      <c r="D28">
        <f t="shared" si="1"/>
        <v>12.34</v>
      </c>
      <c r="E28">
        <f t="shared" si="1"/>
        <v>11.629999999999999</v>
      </c>
      <c r="F28">
        <f t="shared" si="1"/>
        <v>12.620000000000001</v>
      </c>
      <c r="G28">
        <f t="shared" si="1"/>
        <v>12.05</v>
      </c>
      <c r="H28">
        <f t="shared" si="1"/>
        <v>11.85</v>
      </c>
    </row>
    <row r="29" spans="2:8" ht="12.75">
      <c r="B29">
        <v>10</v>
      </c>
      <c r="C29">
        <f t="shared" si="1"/>
        <v>11.99</v>
      </c>
      <c r="D29">
        <f t="shared" si="1"/>
        <v>12.75</v>
      </c>
      <c r="E29">
        <f t="shared" si="1"/>
        <v>11.93</v>
      </c>
      <c r="F29">
        <f t="shared" si="1"/>
        <v>13.14</v>
      </c>
      <c r="G29">
        <f t="shared" si="1"/>
        <v>12.5</v>
      </c>
      <c r="H29">
        <f t="shared" si="1"/>
        <v>12.3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G9" sqref="G9"/>
    </sheetView>
  </sheetViews>
  <sheetFormatPr defaultColWidth="9.140625" defaultRowHeight="12.75"/>
  <sheetData>
    <row r="2" spans="3:6" ht="12.75">
      <c r="C2" t="s">
        <v>6</v>
      </c>
      <c r="D2" t="s">
        <v>0</v>
      </c>
      <c r="E2">
        <v>1007</v>
      </c>
      <c r="F2">
        <v>1009</v>
      </c>
    </row>
    <row r="3" spans="2:7" ht="12.75">
      <c r="B3" t="s">
        <v>4</v>
      </c>
      <c r="C3">
        <v>8.56</v>
      </c>
      <c r="D3">
        <v>9.24</v>
      </c>
      <c r="E3">
        <v>9.24</v>
      </c>
      <c r="F3">
        <v>8.99</v>
      </c>
      <c r="G3" s="2">
        <v>8.9</v>
      </c>
    </row>
    <row r="4" spans="2:7" ht="12.75">
      <c r="B4" t="s">
        <v>5</v>
      </c>
      <c r="C4">
        <v>0.2</v>
      </c>
      <c r="D4">
        <v>0.11</v>
      </c>
      <c r="E4">
        <v>0.09</v>
      </c>
      <c r="F4">
        <v>0.11</v>
      </c>
      <c r="G4">
        <v>0.1</v>
      </c>
    </row>
    <row r="8" spans="3:7" ht="12.75">
      <c r="C8" t="s">
        <v>6</v>
      </c>
      <c r="D8" t="s">
        <v>0</v>
      </c>
      <c r="E8">
        <v>1007</v>
      </c>
      <c r="F8">
        <v>1009</v>
      </c>
      <c r="G8" t="str">
        <f>"Theoretical Candidate at "&amp;TEXT(G3,"0.0")</f>
        <v>Theoretical Candidate at 8.9</v>
      </c>
    </row>
    <row r="9" spans="2:7" ht="12.75">
      <c r="B9">
        <v>-10</v>
      </c>
      <c r="C9">
        <f aca="true" t="shared" si="0" ref="C9:G18">C$3+C$4*$B9</f>
        <v>6.5600000000000005</v>
      </c>
      <c r="D9">
        <f t="shared" si="0"/>
        <v>8.14</v>
      </c>
      <c r="E9">
        <f t="shared" si="0"/>
        <v>8.34</v>
      </c>
      <c r="F9">
        <f t="shared" si="0"/>
        <v>7.890000000000001</v>
      </c>
      <c r="G9">
        <f t="shared" si="0"/>
        <v>7.9</v>
      </c>
    </row>
    <row r="10" spans="2:7" ht="12.75">
      <c r="B10">
        <v>-9</v>
      </c>
      <c r="C10">
        <f t="shared" si="0"/>
        <v>6.760000000000001</v>
      </c>
      <c r="D10">
        <f t="shared" si="0"/>
        <v>8.25</v>
      </c>
      <c r="E10">
        <f t="shared" si="0"/>
        <v>8.43</v>
      </c>
      <c r="F10">
        <f t="shared" si="0"/>
        <v>8</v>
      </c>
      <c r="G10">
        <f t="shared" si="0"/>
        <v>8</v>
      </c>
    </row>
    <row r="11" spans="2:7" ht="12.75">
      <c r="B11">
        <v>-8</v>
      </c>
      <c r="C11">
        <f t="shared" si="0"/>
        <v>6.960000000000001</v>
      </c>
      <c r="D11">
        <f t="shared" si="0"/>
        <v>8.36</v>
      </c>
      <c r="E11">
        <f t="shared" si="0"/>
        <v>8.52</v>
      </c>
      <c r="F11">
        <f t="shared" si="0"/>
        <v>8.11</v>
      </c>
      <c r="G11">
        <f t="shared" si="0"/>
        <v>8.1</v>
      </c>
    </row>
    <row r="12" spans="2:7" ht="12.75">
      <c r="B12">
        <v>-7</v>
      </c>
      <c r="C12">
        <f t="shared" si="0"/>
        <v>7.16</v>
      </c>
      <c r="D12">
        <f t="shared" si="0"/>
        <v>8.47</v>
      </c>
      <c r="E12">
        <f t="shared" si="0"/>
        <v>8.61</v>
      </c>
      <c r="F12">
        <f t="shared" si="0"/>
        <v>8.22</v>
      </c>
      <c r="G12">
        <f t="shared" si="0"/>
        <v>8.200000000000001</v>
      </c>
    </row>
    <row r="13" spans="2:7" ht="12.75">
      <c r="B13">
        <v>-6</v>
      </c>
      <c r="C13">
        <f t="shared" si="0"/>
        <v>7.36</v>
      </c>
      <c r="D13">
        <f t="shared" si="0"/>
        <v>8.58</v>
      </c>
      <c r="E13">
        <f t="shared" si="0"/>
        <v>8.7</v>
      </c>
      <c r="F13">
        <f t="shared" si="0"/>
        <v>8.33</v>
      </c>
      <c r="G13">
        <f t="shared" si="0"/>
        <v>8.3</v>
      </c>
    </row>
    <row r="14" spans="2:7" ht="12.75">
      <c r="B14">
        <v>-5</v>
      </c>
      <c r="C14">
        <f t="shared" si="0"/>
        <v>7.5600000000000005</v>
      </c>
      <c r="D14">
        <f t="shared" si="0"/>
        <v>8.69</v>
      </c>
      <c r="E14">
        <f t="shared" si="0"/>
        <v>8.790000000000001</v>
      </c>
      <c r="F14">
        <f t="shared" si="0"/>
        <v>8.44</v>
      </c>
      <c r="G14">
        <f t="shared" si="0"/>
        <v>8.4</v>
      </c>
    </row>
    <row r="15" spans="2:7" ht="12.75">
      <c r="B15">
        <v>-4</v>
      </c>
      <c r="C15">
        <f t="shared" si="0"/>
        <v>7.760000000000001</v>
      </c>
      <c r="D15">
        <f t="shared" si="0"/>
        <v>8.8</v>
      </c>
      <c r="E15">
        <f t="shared" si="0"/>
        <v>8.88</v>
      </c>
      <c r="F15">
        <f t="shared" si="0"/>
        <v>8.55</v>
      </c>
      <c r="G15">
        <f t="shared" si="0"/>
        <v>8.5</v>
      </c>
    </row>
    <row r="16" spans="2:7" ht="12.75">
      <c r="B16">
        <v>-3</v>
      </c>
      <c r="C16">
        <f t="shared" si="0"/>
        <v>7.960000000000001</v>
      </c>
      <c r="D16">
        <f t="shared" si="0"/>
        <v>8.91</v>
      </c>
      <c r="E16">
        <f t="shared" si="0"/>
        <v>8.97</v>
      </c>
      <c r="F16">
        <f t="shared" si="0"/>
        <v>8.66</v>
      </c>
      <c r="G16">
        <f t="shared" si="0"/>
        <v>8.6</v>
      </c>
    </row>
    <row r="17" spans="2:7" ht="12.75">
      <c r="B17">
        <v>-2</v>
      </c>
      <c r="C17">
        <f t="shared" si="0"/>
        <v>8.16</v>
      </c>
      <c r="D17">
        <f t="shared" si="0"/>
        <v>9.02</v>
      </c>
      <c r="E17">
        <f t="shared" si="0"/>
        <v>9.06</v>
      </c>
      <c r="F17">
        <f t="shared" si="0"/>
        <v>8.77</v>
      </c>
      <c r="G17">
        <f t="shared" si="0"/>
        <v>8.700000000000001</v>
      </c>
    </row>
    <row r="18" spans="2:7" ht="12.75">
      <c r="B18">
        <v>-1</v>
      </c>
      <c r="C18">
        <f t="shared" si="0"/>
        <v>8.360000000000001</v>
      </c>
      <c r="D18">
        <f t="shared" si="0"/>
        <v>9.13</v>
      </c>
      <c r="E18">
        <f t="shared" si="0"/>
        <v>9.15</v>
      </c>
      <c r="F18">
        <f t="shared" si="0"/>
        <v>8.88</v>
      </c>
      <c r="G18">
        <f t="shared" si="0"/>
        <v>8.8</v>
      </c>
    </row>
    <row r="19" spans="2:7" ht="12.75">
      <c r="B19">
        <v>0</v>
      </c>
      <c r="C19">
        <f aca="true" t="shared" si="1" ref="C19:G29">C$3+C$4*$B19</f>
        <v>8.56</v>
      </c>
      <c r="D19">
        <f t="shared" si="1"/>
        <v>9.24</v>
      </c>
      <c r="E19">
        <f t="shared" si="1"/>
        <v>9.24</v>
      </c>
      <c r="F19">
        <f t="shared" si="1"/>
        <v>8.99</v>
      </c>
      <c r="G19">
        <f t="shared" si="1"/>
        <v>8.9</v>
      </c>
    </row>
    <row r="20" spans="2:7" ht="12.75">
      <c r="B20">
        <v>1</v>
      </c>
      <c r="C20">
        <f t="shared" si="1"/>
        <v>8.76</v>
      </c>
      <c r="D20">
        <f t="shared" si="1"/>
        <v>9.35</v>
      </c>
      <c r="E20">
        <f t="shared" si="1"/>
        <v>9.33</v>
      </c>
      <c r="F20">
        <f t="shared" si="1"/>
        <v>9.1</v>
      </c>
      <c r="G20">
        <f t="shared" si="1"/>
        <v>9</v>
      </c>
    </row>
    <row r="21" spans="2:7" ht="12.75">
      <c r="B21">
        <v>2</v>
      </c>
      <c r="C21">
        <f t="shared" si="1"/>
        <v>8.96</v>
      </c>
      <c r="D21">
        <f t="shared" si="1"/>
        <v>9.46</v>
      </c>
      <c r="E21">
        <f t="shared" si="1"/>
        <v>9.42</v>
      </c>
      <c r="F21">
        <f t="shared" si="1"/>
        <v>9.21</v>
      </c>
      <c r="G21">
        <f t="shared" si="1"/>
        <v>9.1</v>
      </c>
    </row>
    <row r="22" spans="2:7" ht="12.75">
      <c r="B22">
        <v>3</v>
      </c>
      <c r="C22">
        <f t="shared" si="1"/>
        <v>9.16</v>
      </c>
      <c r="D22">
        <f t="shared" si="1"/>
        <v>9.57</v>
      </c>
      <c r="E22">
        <f t="shared" si="1"/>
        <v>9.51</v>
      </c>
      <c r="F22">
        <f t="shared" si="1"/>
        <v>9.32</v>
      </c>
      <c r="G22">
        <f t="shared" si="1"/>
        <v>9.200000000000001</v>
      </c>
    </row>
    <row r="23" spans="2:7" ht="12.75">
      <c r="B23">
        <v>4</v>
      </c>
      <c r="C23">
        <f t="shared" si="1"/>
        <v>9.360000000000001</v>
      </c>
      <c r="D23">
        <f t="shared" si="1"/>
        <v>9.68</v>
      </c>
      <c r="E23">
        <f t="shared" si="1"/>
        <v>9.6</v>
      </c>
      <c r="F23">
        <f t="shared" si="1"/>
        <v>9.43</v>
      </c>
      <c r="G23">
        <f t="shared" si="1"/>
        <v>9.3</v>
      </c>
    </row>
    <row r="24" spans="2:7" ht="12.75">
      <c r="B24">
        <v>5</v>
      </c>
      <c r="C24">
        <f t="shared" si="1"/>
        <v>9.56</v>
      </c>
      <c r="D24">
        <f t="shared" si="1"/>
        <v>9.790000000000001</v>
      </c>
      <c r="E24">
        <f t="shared" si="1"/>
        <v>9.69</v>
      </c>
      <c r="F24">
        <f t="shared" si="1"/>
        <v>9.540000000000001</v>
      </c>
      <c r="G24">
        <f t="shared" si="1"/>
        <v>9.4</v>
      </c>
    </row>
    <row r="25" spans="2:7" ht="12.75">
      <c r="B25">
        <v>6</v>
      </c>
      <c r="C25">
        <f t="shared" si="1"/>
        <v>9.760000000000002</v>
      </c>
      <c r="D25">
        <f t="shared" si="1"/>
        <v>9.9</v>
      </c>
      <c r="E25">
        <f t="shared" si="1"/>
        <v>9.780000000000001</v>
      </c>
      <c r="F25">
        <f t="shared" si="1"/>
        <v>9.65</v>
      </c>
      <c r="G25">
        <f t="shared" si="1"/>
        <v>9.5</v>
      </c>
    </row>
    <row r="26" spans="2:7" ht="12.75">
      <c r="B26">
        <v>7</v>
      </c>
      <c r="C26">
        <f t="shared" si="1"/>
        <v>9.96</v>
      </c>
      <c r="D26">
        <f t="shared" si="1"/>
        <v>10.01</v>
      </c>
      <c r="E26">
        <f t="shared" si="1"/>
        <v>9.870000000000001</v>
      </c>
      <c r="F26">
        <f t="shared" si="1"/>
        <v>9.76</v>
      </c>
      <c r="G26">
        <f t="shared" si="1"/>
        <v>9.6</v>
      </c>
    </row>
    <row r="27" spans="2:7" ht="12.75">
      <c r="B27">
        <v>8</v>
      </c>
      <c r="C27">
        <f t="shared" si="1"/>
        <v>10.16</v>
      </c>
      <c r="D27">
        <f t="shared" si="1"/>
        <v>10.120000000000001</v>
      </c>
      <c r="E27">
        <f t="shared" si="1"/>
        <v>9.96</v>
      </c>
      <c r="F27">
        <f t="shared" si="1"/>
        <v>9.870000000000001</v>
      </c>
      <c r="G27">
        <f t="shared" si="1"/>
        <v>9.700000000000001</v>
      </c>
    </row>
    <row r="28" spans="2:7" ht="12.75">
      <c r="B28">
        <v>9</v>
      </c>
      <c r="C28">
        <f t="shared" si="1"/>
        <v>10.360000000000001</v>
      </c>
      <c r="D28">
        <f t="shared" si="1"/>
        <v>10.23</v>
      </c>
      <c r="E28">
        <f t="shared" si="1"/>
        <v>10.05</v>
      </c>
      <c r="F28">
        <f t="shared" si="1"/>
        <v>9.98</v>
      </c>
      <c r="G28">
        <f t="shared" si="1"/>
        <v>9.8</v>
      </c>
    </row>
    <row r="29" spans="2:7" ht="12.75">
      <c r="B29">
        <v>10</v>
      </c>
      <c r="C29">
        <f t="shared" si="1"/>
        <v>10.56</v>
      </c>
      <c r="D29">
        <f t="shared" si="1"/>
        <v>10.34</v>
      </c>
      <c r="E29">
        <f t="shared" si="1"/>
        <v>10.14</v>
      </c>
      <c r="F29">
        <f t="shared" si="1"/>
        <v>10.09</v>
      </c>
      <c r="G29">
        <f t="shared" si="1"/>
        <v>9.9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G29"/>
  <sheetViews>
    <sheetView tabSelected="1" zoomScalePageLayoutView="0" workbookViewId="0" topLeftCell="A7">
      <selection activeCell="G19" sqref="G19"/>
    </sheetView>
  </sheetViews>
  <sheetFormatPr defaultColWidth="9.140625" defaultRowHeight="12.75"/>
  <sheetData>
    <row r="2" spans="3:6" ht="12.75">
      <c r="C2" t="s">
        <v>6</v>
      </c>
      <c r="D2" t="s">
        <v>0</v>
      </c>
      <c r="E2">
        <v>1007</v>
      </c>
      <c r="F2">
        <v>1009</v>
      </c>
    </row>
    <row r="3" spans="2:7" ht="12.75">
      <c r="B3" t="s">
        <v>4</v>
      </c>
      <c r="C3">
        <v>8.56</v>
      </c>
      <c r="D3">
        <v>9.24</v>
      </c>
      <c r="E3">
        <v>9.24</v>
      </c>
      <c r="F3">
        <v>8.99</v>
      </c>
      <c r="G3" s="2">
        <v>8.9</v>
      </c>
    </row>
    <row r="4" spans="2:7" ht="12.75">
      <c r="B4" t="s">
        <v>5</v>
      </c>
      <c r="C4">
        <v>0.2</v>
      </c>
      <c r="D4">
        <v>0.11</v>
      </c>
      <c r="E4">
        <v>0.09</v>
      </c>
      <c r="F4">
        <v>0.11</v>
      </c>
      <c r="G4">
        <v>0.1</v>
      </c>
    </row>
    <row r="8" spans="3:7" ht="12.75">
      <c r="C8" t="s">
        <v>6</v>
      </c>
      <c r="D8" t="s">
        <v>0</v>
      </c>
      <c r="E8">
        <v>1007</v>
      </c>
      <c r="F8">
        <v>1009</v>
      </c>
      <c r="G8" t="str">
        <f>"Theoretical Candidate at "&amp;TEXT(G3,"0.0")</f>
        <v>Theoretical Candidate at 8.9</v>
      </c>
    </row>
    <row r="9" spans="2:7" ht="12.75">
      <c r="B9">
        <v>-10</v>
      </c>
      <c r="C9">
        <f aca="true" t="shared" si="0" ref="C9:C29">C$3+C$4*$B9+0.12</f>
        <v>6.680000000000001</v>
      </c>
      <c r="D9">
        <f aca="true" t="shared" si="1" ref="D9:G24">D$3+D$4*$B9+0.12</f>
        <v>8.26</v>
      </c>
      <c r="E9">
        <f t="shared" si="1"/>
        <v>8.459999999999999</v>
      </c>
      <c r="F9">
        <f t="shared" si="1"/>
        <v>8.01</v>
      </c>
      <c r="G9">
        <f t="shared" si="1"/>
        <v>8.02</v>
      </c>
    </row>
    <row r="10" spans="2:7" ht="12.75">
      <c r="B10">
        <v>-9</v>
      </c>
      <c r="C10">
        <f t="shared" si="0"/>
        <v>6.880000000000001</v>
      </c>
      <c r="D10">
        <f t="shared" si="1"/>
        <v>8.37</v>
      </c>
      <c r="E10">
        <f t="shared" si="1"/>
        <v>8.549999999999999</v>
      </c>
      <c r="F10">
        <f t="shared" si="1"/>
        <v>8.12</v>
      </c>
      <c r="G10">
        <f t="shared" si="1"/>
        <v>8.12</v>
      </c>
    </row>
    <row r="11" spans="2:7" ht="12.75">
      <c r="B11">
        <v>-8</v>
      </c>
      <c r="C11">
        <f t="shared" si="0"/>
        <v>7.080000000000001</v>
      </c>
      <c r="D11">
        <f t="shared" si="1"/>
        <v>8.479999999999999</v>
      </c>
      <c r="E11">
        <f t="shared" si="1"/>
        <v>8.639999999999999</v>
      </c>
      <c r="F11">
        <f t="shared" si="1"/>
        <v>8.229999999999999</v>
      </c>
      <c r="G11">
        <f t="shared" si="1"/>
        <v>8.219999999999999</v>
      </c>
    </row>
    <row r="12" spans="2:7" ht="12.75">
      <c r="B12">
        <v>-7</v>
      </c>
      <c r="C12">
        <f t="shared" si="0"/>
        <v>7.28</v>
      </c>
      <c r="D12">
        <f t="shared" si="1"/>
        <v>8.59</v>
      </c>
      <c r="E12">
        <f t="shared" si="1"/>
        <v>8.729999999999999</v>
      </c>
      <c r="F12">
        <f t="shared" si="1"/>
        <v>8.34</v>
      </c>
      <c r="G12">
        <f t="shared" si="1"/>
        <v>8.32</v>
      </c>
    </row>
    <row r="13" spans="2:7" ht="12.75">
      <c r="B13">
        <v>-6</v>
      </c>
      <c r="C13">
        <f t="shared" si="0"/>
        <v>7.48</v>
      </c>
      <c r="D13">
        <f t="shared" si="1"/>
        <v>8.7</v>
      </c>
      <c r="E13">
        <f t="shared" si="1"/>
        <v>8.819999999999999</v>
      </c>
      <c r="F13">
        <f t="shared" si="1"/>
        <v>8.45</v>
      </c>
      <c r="G13">
        <f t="shared" si="1"/>
        <v>8.42</v>
      </c>
    </row>
    <row r="14" spans="2:7" ht="12.75">
      <c r="B14">
        <v>-5</v>
      </c>
      <c r="C14">
        <f t="shared" si="0"/>
        <v>7.680000000000001</v>
      </c>
      <c r="D14">
        <f t="shared" si="1"/>
        <v>8.809999999999999</v>
      </c>
      <c r="E14">
        <f t="shared" si="1"/>
        <v>8.91</v>
      </c>
      <c r="F14">
        <f t="shared" si="1"/>
        <v>8.559999999999999</v>
      </c>
      <c r="G14">
        <f t="shared" si="1"/>
        <v>8.52</v>
      </c>
    </row>
    <row r="15" spans="2:7" ht="12.75">
      <c r="B15">
        <v>-4</v>
      </c>
      <c r="C15">
        <f t="shared" si="0"/>
        <v>7.880000000000001</v>
      </c>
      <c r="D15">
        <f t="shared" si="1"/>
        <v>8.92</v>
      </c>
      <c r="E15">
        <f t="shared" si="1"/>
        <v>9</v>
      </c>
      <c r="F15">
        <f t="shared" si="1"/>
        <v>8.67</v>
      </c>
      <c r="G15">
        <f t="shared" si="1"/>
        <v>8.62</v>
      </c>
    </row>
    <row r="16" spans="2:7" ht="12.75">
      <c r="B16">
        <v>-3</v>
      </c>
      <c r="C16">
        <f t="shared" si="0"/>
        <v>8.08</v>
      </c>
      <c r="D16">
        <f t="shared" si="1"/>
        <v>9.03</v>
      </c>
      <c r="E16">
        <f t="shared" si="1"/>
        <v>9.09</v>
      </c>
      <c r="F16">
        <f t="shared" si="1"/>
        <v>8.78</v>
      </c>
      <c r="G16">
        <f t="shared" si="1"/>
        <v>8.719999999999999</v>
      </c>
    </row>
    <row r="17" spans="2:7" ht="12.75">
      <c r="B17">
        <v>-2</v>
      </c>
      <c r="C17">
        <f t="shared" si="0"/>
        <v>8.28</v>
      </c>
      <c r="D17">
        <f t="shared" si="1"/>
        <v>9.139999999999999</v>
      </c>
      <c r="E17">
        <f t="shared" si="1"/>
        <v>9.18</v>
      </c>
      <c r="F17">
        <f t="shared" si="1"/>
        <v>8.889999999999999</v>
      </c>
      <c r="G17">
        <f t="shared" si="1"/>
        <v>8.82</v>
      </c>
    </row>
    <row r="18" spans="2:7" ht="12.75">
      <c r="B18">
        <v>-1</v>
      </c>
      <c r="C18">
        <f t="shared" si="0"/>
        <v>8.48</v>
      </c>
      <c r="D18">
        <f t="shared" si="1"/>
        <v>9.25</v>
      </c>
      <c r="E18">
        <f t="shared" si="1"/>
        <v>9.27</v>
      </c>
      <c r="F18">
        <f t="shared" si="1"/>
        <v>9</v>
      </c>
      <c r="G18">
        <f t="shared" si="1"/>
        <v>8.92</v>
      </c>
    </row>
    <row r="19" spans="2:7" ht="12.75">
      <c r="B19">
        <v>0</v>
      </c>
      <c r="C19">
        <f t="shared" si="0"/>
        <v>8.68</v>
      </c>
      <c r="D19">
        <f t="shared" si="1"/>
        <v>9.36</v>
      </c>
      <c r="E19">
        <f t="shared" si="1"/>
        <v>9.36</v>
      </c>
      <c r="F19">
        <f t="shared" si="1"/>
        <v>9.11</v>
      </c>
      <c r="G19">
        <f t="shared" si="1"/>
        <v>9.02</v>
      </c>
    </row>
    <row r="20" spans="2:7" ht="12.75">
      <c r="B20">
        <v>1</v>
      </c>
      <c r="C20">
        <f t="shared" si="0"/>
        <v>8.879999999999999</v>
      </c>
      <c r="D20">
        <f t="shared" si="1"/>
        <v>9.469999999999999</v>
      </c>
      <c r="E20">
        <f t="shared" si="1"/>
        <v>9.45</v>
      </c>
      <c r="F20">
        <f t="shared" si="1"/>
        <v>9.219999999999999</v>
      </c>
      <c r="G20">
        <f t="shared" si="1"/>
        <v>9.12</v>
      </c>
    </row>
    <row r="21" spans="2:7" ht="12.75">
      <c r="B21">
        <v>2</v>
      </c>
      <c r="C21">
        <f t="shared" si="0"/>
        <v>9.08</v>
      </c>
      <c r="D21">
        <f t="shared" si="1"/>
        <v>9.58</v>
      </c>
      <c r="E21">
        <f t="shared" si="1"/>
        <v>9.54</v>
      </c>
      <c r="F21">
        <f t="shared" si="1"/>
        <v>9.33</v>
      </c>
      <c r="G21">
        <f t="shared" si="1"/>
        <v>9.219999999999999</v>
      </c>
    </row>
    <row r="22" spans="2:7" ht="12.75">
      <c r="B22">
        <v>3</v>
      </c>
      <c r="C22">
        <f t="shared" si="0"/>
        <v>9.28</v>
      </c>
      <c r="D22">
        <f t="shared" si="1"/>
        <v>9.69</v>
      </c>
      <c r="E22">
        <f t="shared" si="1"/>
        <v>9.629999999999999</v>
      </c>
      <c r="F22">
        <f t="shared" si="1"/>
        <v>9.44</v>
      </c>
      <c r="G22">
        <f t="shared" si="1"/>
        <v>9.32</v>
      </c>
    </row>
    <row r="23" spans="2:7" ht="12.75">
      <c r="B23">
        <v>4</v>
      </c>
      <c r="C23">
        <f t="shared" si="0"/>
        <v>9.48</v>
      </c>
      <c r="D23">
        <f t="shared" si="1"/>
        <v>9.799999999999999</v>
      </c>
      <c r="E23">
        <f t="shared" si="1"/>
        <v>9.719999999999999</v>
      </c>
      <c r="F23">
        <f t="shared" si="1"/>
        <v>9.549999999999999</v>
      </c>
      <c r="G23">
        <f t="shared" si="1"/>
        <v>9.42</v>
      </c>
    </row>
    <row r="24" spans="2:7" ht="12.75">
      <c r="B24">
        <v>5</v>
      </c>
      <c r="C24">
        <f t="shared" si="0"/>
        <v>9.68</v>
      </c>
      <c r="D24">
        <f t="shared" si="1"/>
        <v>9.91</v>
      </c>
      <c r="E24">
        <f t="shared" si="1"/>
        <v>9.809999999999999</v>
      </c>
      <c r="F24">
        <f t="shared" si="1"/>
        <v>9.66</v>
      </c>
      <c r="G24">
        <f t="shared" si="1"/>
        <v>9.52</v>
      </c>
    </row>
    <row r="25" spans="2:7" ht="12.75">
      <c r="B25">
        <v>6</v>
      </c>
      <c r="C25">
        <f t="shared" si="0"/>
        <v>9.88</v>
      </c>
      <c r="D25">
        <f aca="true" t="shared" si="2" ref="D25:G29">D$3+D$4*$B25+0.12</f>
        <v>10.02</v>
      </c>
      <c r="E25">
        <f t="shared" si="2"/>
        <v>9.9</v>
      </c>
      <c r="F25">
        <f t="shared" si="2"/>
        <v>9.77</v>
      </c>
      <c r="G25">
        <f t="shared" si="2"/>
        <v>9.62</v>
      </c>
    </row>
    <row r="26" spans="2:7" ht="12.75">
      <c r="B26">
        <v>7</v>
      </c>
      <c r="C26">
        <f t="shared" si="0"/>
        <v>10.08</v>
      </c>
      <c r="D26">
        <f t="shared" si="2"/>
        <v>10.129999999999999</v>
      </c>
      <c r="E26">
        <f t="shared" si="2"/>
        <v>9.99</v>
      </c>
      <c r="F26">
        <f t="shared" si="2"/>
        <v>9.879999999999999</v>
      </c>
      <c r="G26">
        <f t="shared" si="2"/>
        <v>9.719999999999999</v>
      </c>
    </row>
    <row r="27" spans="2:7" ht="12.75">
      <c r="B27">
        <v>8</v>
      </c>
      <c r="C27">
        <f t="shared" si="0"/>
        <v>10.28</v>
      </c>
      <c r="D27">
        <f t="shared" si="2"/>
        <v>10.24</v>
      </c>
      <c r="E27">
        <f t="shared" si="2"/>
        <v>10.08</v>
      </c>
      <c r="F27">
        <f t="shared" si="2"/>
        <v>9.99</v>
      </c>
      <c r="G27">
        <f t="shared" si="2"/>
        <v>9.82</v>
      </c>
    </row>
    <row r="28" spans="2:7" ht="12.75">
      <c r="B28">
        <v>9</v>
      </c>
      <c r="C28">
        <f t="shared" si="0"/>
        <v>10.48</v>
      </c>
      <c r="D28">
        <f t="shared" si="2"/>
        <v>10.35</v>
      </c>
      <c r="E28">
        <f t="shared" si="2"/>
        <v>10.17</v>
      </c>
      <c r="F28">
        <f t="shared" si="2"/>
        <v>10.1</v>
      </c>
      <c r="G28">
        <f t="shared" si="2"/>
        <v>9.92</v>
      </c>
    </row>
    <row r="29" spans="2:7" ht="12.75">
      <c r="B29">
        <v>10</v>
      </c>
      <c r="C29">
        <f t="shared" si="0"/>
        <v>10.68</v>
      </c>
      <c r="D29">
        <f t="shared" si="2"/>
        <v>10.459999999999999</v>
      </c>
      <c r="E29">
        <f t="shared" si="2"/>
        <v>10.26</v>
      </c>
      <c r="F29">
        <f t="shared" si="2"/>
        <v>10.209999999999999</v>
      </c>
      <c r="G29">
        <f t="shared" si="2"/>
        <v>10.02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H29"/>
  <sheetViews>
    <sheetView zoomScalePageLayoutView="0" workbookViewId="0" topLeftCell="A1">
      <selection activeCell="G9" sqref="G9"/>
    </sheetView>
  </sheetViews>
  <sheetFormatPr defaultColWidth="9.140625" defaultRowHeight="12.75"/>
  <sheetData>
    <row r="2" spans="3:6" ht="12.75">
      <c r="C2" t="s">
        <v>6</v>
      </c>
      <c r="D2" t="s">
        <v>0</v>
      </c>
      <c r="E2">
        <v>1007</v>
      </c>
      <c r="F2">
        <v>1009</v>
      </c>
    </row>
    <row r="3" spans="2:8" ht="12.75">
      <c r="B3" t="s">
        <v>4</v>
      </c>
      <c r="C3">
        <v>7.43</v>
      </c>
      <c r="D3">
        <v>9.4</v>
      </c>
      <c r="E3">
        <v>8.99</v>
      </c>
      <c r="F3">
        <v>9.29</v>
      </c>
      <c r="G3" s="2">
        <v>8.3</v>
      </c>
      <c r="H3">
        <v>8</v>
      </c>
    </row>
    <row r="4" spans="2:8" ht="12.75">
      <c r="B4" t="s">
        <v>5</v>
      </c>
      <c r="C4">
        <v>0.44</v>
      </c>
      <c r="D4">
        <v>0.15</v>
      </c>
      <c r="E4">
        <v>0.41</v>
      </c>
      <c r="F4">
        <v>0.18</v>
      </c>
      <c r="G4">
        <v>0.25</v>
      </c>
      <c r="H4">
        <v>0.25</v>
      </c>
    </row>
    <row r="8" spans="3:8" ht="12.75">
      <c r="C8" t="s">
        <v>6</v>
      </c>
      <c r="D8" t="s">
        <v>0</v>
      </c>
      <c r="E8">
        <v>1007</v>
      </c>
      <c r="F8">
        <v>1009</v>
      </c>
      <c r="G8" t="str">
        <f>"Theoretical Candidate at "&amp;TEXT(G3,"0.0")</f>
        <v>Theoretical Candidate at 8.3</v>
      </c>
      <c r="H8" t="str">
        <f>"Theoretical Candidate at "&amp;TEXT(H3,"0.0")</f>
        <v>Theoretical Candidate at 8.0</v>
      </c>
    </row>
    <row r="9" spans="2:8" ht="12.75">
      <c r="B9">
        <v>-10</v>
      </c>
      <c r="C9">
        <f aca="true" t="shared" si="0" ref="C9:H18">C$3+C$4*$B9</f>
        <v>3.0299999999999994</v>
      </c>
      <c r="D9">
        <f t="shared" si="0"/>
        <v>7.9</v>
      </c>
      <c r="E9">
        <f t="shared" si="0"/>
        <v>4.890000000000001</v>
      </c>
      <c r="F9">
        <f t="shared" si="0"/>
        <v>7.489999999999999</v>
      </c>
      <c r="G9">
        <f t="shared" si="0"/>
        <v>5.800000000000001</v>
      </c>
      <c r="H9">
        <f t="shared" si="0"/>
        <v>5.5</v>
      </c>
    </row>
    <row r="10" spans="2:8" ht="12.75">
      <c r="B10">
        <v>-9</v>
      </c>
      <c r="C10">
        <f t="shared" si="0"/>
        <v>3.4699999999999998</v>
      </c>
      <c r="D10">
        <f t="shared" si="0"/>
        <v>8.05</v>
      </c>
      <c r="E10">
        <f t="shared" si="0"/>
        <v>5.300000000000001</v>
      </c>
      <c r="F10">
        <f t="shared" si="0"/>
        <v>7.669999999999999</v>
      </c>
      <c r="G10">
        <f t="shared" si="0"/>
        <v>6.050000000000001</v>
      </c>
      <c r="H10">
        <f t="shared" si="0"/>
        <v>5.75</v>
      </c>
    </row>
    <row r="11" spans="2:8" ht="12.75">
      <c r="B11">
        <v>-8</v>
      </c>
      <c r="C11">
        <f t="shared" si="0"/>
        <v>3.9099999999999997</v>
      </c>
      <c r="D11">
        <f t="shared" si="0"/>
        <v>8.200000000000001</v>
      </c>
      <c r="E11">
        <f t="shared" si="0"/>
        <v>5.710000000000001</v>
      </c>
      <c r="F11">
        <f t="shared" si="0"/>
        <v>7.85</v>
      </c>
      <c r="G11">
        <f t="shared" si="0"/>
        <v>6.300000000000001</v>
      </c>
      <c r="H11">
        <f t="shared" si="0"/>
        <v>6</v>
      </c>
    </row>
    <row r="12" spans="2:8" ht="12.75">
      <c r="B12">
        <v>-7</v>
      </c>
      <c r="C12">
        <f t="shared" si="0"/>
        <v>4.35</v>
      </c>
      <c r="D12">
        <f t="shared" si="0"/>
        <v>8.35</v>
      </c>
      <c r="E12">
        <f t="shared" si="0"/>
        <v>6.120000000000001</v>
      </c>
      <c r="F12">
        <f t="shared" si="0"/>
        <v>8.03</v>
      </c>
      <c r="G12">
        <f t="shared" si="0"/>
        <v>6.550000000000001</v>
      </c>
      <c r="H12">
        <f t="shared" si="0"/>
        <v>6.25</v>
      </c>
    </row>
    <row r="13" spans="2:8" ht="12.75">
      <c r="B13">
        <v>-6</v>
      </c>
      <c r="C13">
        <f t="shared" si="0"/>
        <v>4.789999999999999</v>
      </c>
      <c r="D13">
        <f t="shared" si="0"/>
        <v>8.5</v>
      </c>
      <c r="E13">
        <f t="shared" si="0"/>
        <v>6.53</v>
      </c>
      <c r="F13">
        <f t="shared" si="0"/>
        <v>8.209999999999999</v>
      </c>
      <c r="G13">
        <f t="shared" si="0"/>
        <v>6.800000000000001</v>
      </c>
      <c r="H13">
        <f t="shared" si="0"/>
        <v>6.5</v>
      </c>
    </row>
    <row r="14" spans="2:8" ht="12.75">
      <c r="B14">
        <v>-5</v>
      </c>
      <c r="C14">
        <f t="shared" si="0"/>
        <v>5.2299999999999995</v>
      </c>
      <c r="D14">
        <f t="shared" si="0"/>
        <v>8.65</v>
      </c>
      <c r="E14">
        <f t="shared" si="0"/>
        <v>6.94</v>
      </c>
      <c r="F14">
        <f t="shared" si="0"/>
        <v>8.389999999999999</v>
      </c>
      <c r="G14">
        <f t="shared" si="0"/>
        <v>7.050000000000001</v>
      </c>
      <c r="H14">
        <f t="shared" si="0"/>
        <v>6.75</v>
      </c>
    </row>
    <row r="15" spans="2:8" ht="12.75">
      <c r="B15">
        <v>-4</v>
      </c>
      <c r="C15">
        <f t="shared" si="0"/>
        <v>5.67</v>
      </c>
      <c r="D15">
        <f t="shared" si="0"/>
        <v>8.8</v>
      </c>
      <c r="E15">
        <f t="shared" si="0"/>
        <v>7.3500000000000005</v>
      </c>
      <c r="F15">
        <f t="shared" si="0"/>
        <v>8.569999999999999</v>
      </c>
      <c r="G15">
        <f t="shared" si="0"/>
        <v>7.300000000000001</v>
      </c>
      <c r="H15">
        <f t="shared" si="0"/>
        <v>7</v>
      </c>
    </row>
    <row r="16" spans="2:8" ht="12.75">
      <c r="B16">
        <v>-3</v>
      </c>
      <c r="C16">
        <f t="shared" si="0"/>
        <v>6.109999999999999</v>
      </c>
      <c r="D16">
        <f t="shared" si="0"/>
        <v>8.950000000000001</v>
      </c>
      <c r="E16">
        <f t="shared" si="0"/>
        <v>7.76</v>
      </c>
      <c r="F16">
        <f t="shared" si="0"/>
        <v>8.75</v>
      </c>
      <c r="G16">
        <f t="shared" si="0"/>
        <v>7.550000000000001</v>
      </c>
      <c r="H16">
        <f t="shared" si="0"/>
        <v>7.25</v>
      </c>
    </row>
    <row r="17" spans="2:8" ht="12.75">
      <c r="B17">
        <v>-2</v>
      </c>
      <c r="C17">
        <f t="shared" si="0"/>
        <v>6.55</v>
      </c>
      <c r="D17">
        <f t="shared" si="0"/>
        <v>9.1</v>
      </c>
      <c r="E17">
        <f t="shared" si="0"/>
        <v>8.17</v>
      </c>
      <c r="F17">
        <f t="shared" si="0"/>
        <v>8.93</v>
      </c>
      <c r="G17">
        <f t="shared" si="0"/>
        <v>7.800000000000001</v>
      </c>
      <c r="H17">
        <f t="shared" si="0"/>
        <v>7.5</v>
      </c>
    </row>
    <row r="18" spans="2:8" ht="12.75">
      <c r="B18">
        <v>-1</v>
      </c>
      <c r="C18">
        <f t="shared" si="0"/>
        <v>6.989999999999999</v>
      </c>
      <c r="D18">
        <f t="shared" si="0"/>
        <v>9.25</v>
      </c>
      <c r="E18">
        <f t="shared" si="0"/>
        <v>8.58</v>
      </c>
      <c r="F18">
        <f t="shared" si="0"/>
        <v>9.11</v>
      </c>
      <c r="G18">
        <f t="shared" si="0"/>
        <v>8.05</v>
      </c>
      <c r="H18">
        <f t="shared" si="0"/>
        <v>7.75</v>
      </c>
    </row>
    <row r="19" spans="2:8" ht="12.75">
      <c r="B19">
        <v>0</v>
      </c>
      <c r="C19">
        <f aca="true" t="shared" si="1" ref="C19:H29">C$3+C$4*$B19</f>
        <v>7.43</v>
      </c>
      <c r="D19">
        <f t="shared" si="1"/>
        <v>9.4</v>
      </c>
      <c r="E19">
        <f t="shared" si="1"/>
        <v>8.99</v>
      </c>
      <c r="F19">
        <f t="shared" si="1"/>
        <v>9.29</v>
      </c>
      <c r="G19">
        <f t="shared" si="1"/>
        <v>8.3</v>
      </c>
      <c r="H19">
        <f t="shared" si="1"/>
        <v>8</v>
      </c>
    </row>
    <row r="20" spans="2:8" ht="12.75">
      <c r="B20">
        <v>1</v>
      </c>
      <c r="C20">
        <f t="shared" si="1"/>
        <v>7.87</v>
      </c>
      <c r="D20">
        <f t="shared" si="1"/>
        <v>9.55</v>
      </c>
      <c r="E20">
        <f t="shared" si="1"/>
        <v>9.4</v>
      </c>
      <c r="F20">
        <f t="shared" si="1"/>
        <v>9.469999999999999</v>
      </c>
      <c r="G20">
        <f t="shared" si="1"/>
        <v>8.55</v>
      </c>
      <c r="H20">
        <f t="shared" si="1"/>
        <v>8.25</v>
      </c>
    </row>
    <row r="21" spans="2:8" ht="12.75">
      <c r="B21">
        <v>2</v>
      </c>
      <c r="C21">
        <f t="shared" si="1"/>
        <v>8.31</v>
      </c>
      <c r="D21">
        <f t="shared" si="1"/>
        <v>9.700000000000001</v>
      </c>
      <c r="E21">
        <f t="shared" si="1"/>
        <v>9.81</v>
      </c>
      <c r="F21">
        <f t="shared" si="1"/>
        <v>9.649999999999999</v>
      </c>
      <c r="G21">
        <f t="shared" si="1"/>
        <v>8.8</v>
      </c>
      <c r="H21">
        <f t="shared" si="1"/>
        <v>8.5</v>
      </c>
    </row>
    <row r="22" spans="2:8" ht="12.75">
      <c r="B22">
        <v>3</v>
      </c>
      <c r="C22">
        <f t="shared" si="1"/>
        <v>8.75</v>
      </c>
      <c r="D22">
        <f t="shared" si="1"/>
        <v>9.85</v>
      </c>
      <c r="E22">
        <f t="shared" si="1"/>
        <v>10.22</v>
      </c>
      <c r="F22">
        <f t="shared" si="1"/>
        <v>9.829999999999998</v>
      </c>
      <c r="G22">
        <f t="shared" si="1"/>
        <v>9.05</v>
      </c>
      <c r="H22">
        <f t="shared" si="1"/>
        <v>8.75</v>
      </c>
    </row>
    <row r="23" spans="2:8" ht="12.75">
      <c r="B23">
        <v>4</v>
      </c>
      <c r="C23">
        <f t="shared" si="1"/>
        <v>9.19</v>
      </c>
      <c r="D23">
        <f t="shared" si="1"/>
        <v>10</v>
      </c>
      <c r="E23">
        <f t="shared" si="1"/>
        <v>10.63</v>
      </c>
      <c r="F23">
        <f t="shared" si="1"/>
        <v>10.01</v>
      </c>
      <c r="G23">
        <f t="shared" si="1"/>
        <v>9.3</v>
      </c>
      <c r="H23">
        <f t="shared" si="1"/>
        <v>9</v>
      </c>
    </row>
    <row r="24" spans="2:8" ht="12.75">
      <c r="B24">
        <v>5</v>
      </c>
      <c r="C24">
        <f t="shared" si="1"/>
        <v>9.629999999999999</v>
      </c>
      <c r="D24">
        <f t="shared" si="1"/>
        <v>10.15</v>
      </c>
      <c r="E24">
        <f t="shared" si="1"/>
        <v>11.04</v>
      </c>
      <c r="F24">
        <f t="shared" si="1"/>
        <v>10.19</v>
      </c>
      <c r="G24">
        <f t="shared" si="1"/>
        <v>9.55</v>
      </c>
      <c r="H24">
        <f t="shared" si="1"/>
        <v>9.25</v>
      </c>
    </row>
    <row r="25" spans="2:8" ht="12.75">
      <c r="B25">
        <v>6</v>
      </c>
      <c r="C25">
        <f t="shared" si="1"/>
        <v>10.07</v>
      </c>
      <c r="D25">
        <f t="shared" si="1"/>
        <v>10.3</v>
      </c>
      <c r="E25">
        <f t="shared" si="1"/>
        <v>11.45</v>
      </c>
      <c r="F25">
        <f t="shared" si="1"/>
        <v>10.37</v>
      </c>
      <c r="G25">
        <f t="shared" si="1"/>
        <v>9.8</v>
      </c>
      <c r="H25">
        <f t="shared" si="1"/>
        <v>9.5</v>
      </c>
    </row>
    <row r="26" spans="2:8" ht="12.75">
      <c r="B26">
        <v>7</v>
      </c>
      <c r="C26">
        <f t="shared" si="1"/>
        <v>10.51</v>
      </c>
      <c r="D26">
        <f t="shared" si="1"/>
        <v>10.450000000000001</v>
      </c>
      <c r="E26">
        <f t="shared" si="1"/>
        <v>11.86</v>
      </c>
      <c r="F26">
        <f t="shared" si="1"/>
        <v>10.549999999999999</v>
      </c>
      <c r="G26">
        <f t="shared" si="1"/>
        <v>10.05</v>
      </c>
      <c r="H26">
        <f t="shared" si="1"/>
        <v>9.75</v>
      </c>
    </row>
    <row r="27" spans="2:8" ht="12.75">
      <c r="B27">
        <v>8</v>
      </c>
      <c r="C27">
        <f t="shared" si="1"/>
        <v>10.95</v>
      </c>
      <c r="D27">
        <f t="shared" si="1"/>
        <v>10.6</v>
      </c>
      <c r="E27">
        <f t="shared" si="1"/>
        <v>12.27</v>
      </c>
      <c r="F27">
        <f t="shared" si="1"/>
        <v>10.729999999999999</v>
      </c>
      <c r="G27">
        <f t="shared" si="1"/>
        <v>10.3</v>
      </c>
      <c r="H27">
        <f t="shared" si="1"/>
        <v>10</v>
      </c>
    </row>
    <row r="28" spans="2:8" ht="12.75">
      <c r="B28">
        <v>9</v>
      </c>
      <c r="C28">
        <f t="shared" si="1"/>
        <v>11.39</v>
      </c>
      <c r="D28">
        <f t="shared" si="1"/>
        <v>10.75</v>
      </c>
      <c r="E28">
        <f t="shared" si="1"/>
        <v>12.68</v>
      </c>
      <c r="F28">
        <f t="shared" si="1"/>
        <v>10.909999999999998</v>
      </c>
      <c r="G28">
        <f t="shared" si="1"/>
        <v>10.55</v>
      </c>
      <c r="H28">
        <f t="shared" si="1"/>
        <v>10.25</v>
      </c>
    </row>
    <row r="29" spans="2:8" ht="12.75">
      <c r="B29">
        <v>10</v>
      </c>
      <c r="C29">
        <f t="shared" si="1"/>
        <v>11.83</v>
      </c>
      <c r="D29">
        <f t="shared" si="1"/>
        <v>10.9</v>
      </c>
      <c r="E29">
        <f t="shared" si="1"/>
        <v>13.09</v>
      </c>
      <c r="F29">
        <f t="shared" si="1"/>
        <v>11.09</v>
      </c>
      <c r="G29">
        <f t="shared" si="1"/>
        <v>10.8</v>
      </c>
      <c r="H29">
        <f t="shared" si="1"/>
        <v>10.5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2:H29"/>
  <sheetViews>
    <sheetView zoomScalePageLayoutView="0" workbookViewId="0" topLeftCell="A4">
      <selection activeCell="F17" sqref="F17"/>
    </sheetView>
  </sheetViews>
  <sheetFormatPr defaultColWidth="9.140625" defaultRowHeight="12.75"/>
  <cols>
    <col min="8" max="8" width="0" style="0" hidden="1" customWidth="1"/>
  </cols>
  <sheetData>
    <row r="2" spans="3:6" ht="12.75">
      <c r="C2" t="s">
        <v>6</v>
      </c>
      <c r="D2" t="s">
        <v>0</v>
      </c>
      <c r="E2">
        <v>1007</v>
      </c>
      <c r="F2">
        <v>1009</v>
      </c>
    </row>
    <row r="3" spans="2:8" ht="12.75">
      <c r="B3" t="s">
        <v>4</v>
      </c>
      <c r="C3">
        <v>7.38</v>
      </c>
      <c r="D3">
        <v>8.52</v>
      </c>
      <c r="E3">
        <v>8.57</v>
      </c>
      <c r="F3">
        <v>7.79</v>
      </c>
      <c r="G3" s="2">
        <v>7.5</v>
      </c>
      <c r="H3" s="2">
        <v>7.5</v>
      </c>
    </row>
    <row r="4" spans="2:8" ht="12.75">
      <c r="B4" t="s">
        <v>5</v>
      </c>
      <c r="C4">
        <v>0.26</v>
      </c>
      <c r="D4">
        <v>0.14</v>
      </c>
      <c r="E4">
        <v>0.16</v>
      </c>
      <c r="F4">
        <v>0.28</v>
      </c>
      <c r="G4">
        <v>0.2</v>
      </c>
      <c r="H4">
        <v>0.2</v>
      </c>
    </row>
    <row r="8" spans="3:8" ht="12.75">
      <c r="C8" t="s">
        <v>6</v>
      </c>
      <c r="D8" t="s">
        <v>0</v>
      </c>
      <c r="E8">
        <v>1007</v>
      </c>
      <c r="F8">
        <v>1009</v>
      </c>
      <c r="G8" t="str">
        <f>"Theoretical Candidate at "&amp;TEXT(G3,"0.0")</f>
        <v>Theoretical Candidate at 7.5</v>
      </c>
      <c r="H8" t="str">
        <f>"Theoretical Candidate at "&amp;TEXT(H3,"0.0")&amp;" w/ CF"</f>
        <v>Theoretical Candidate at 7.5 w/ CF</v>
      </c>
    </row>
    <row r="9" spans="2:8" ht="12.75">
      <c r="B9">
        <v>-10</v>
      </c>
      <c r="C9">
        <f aca="true" t="shared" si="0" ref="C9:G18">C$3+C$4*$B9</f>
        <v>4.779999999999999</v>
      </c>
      <c r="D9">
        <f t="shared" si="0"/>
        <v>7.119999999999999</v>
      </c>
      <c r="E9">
        <f t="shared" si="0"/>
        <v>6.970000000000001</v>
      </c>
      <c r="F9">
        <f t="shared" si="0"/>
        <v>4.99</v>
      </c>
      <c r="G9">
        <f t="shared" si="0"/>
        <v>5.5</v>
      </c>
      <c r="H9">
        <f>H$3+H$4*$B9+0.24</f>
        <v>5.74</v>
      </c>
    </row>
    <row r="10" spans="2:8" ht="12.75">
      <c r="B10">
        <v>-9</v>
      </c>
      <c r="C10">
        <f t="shared" si="0"/>
        <v>5.04</v>
      </c>
      <c r="D10">
        <f t="shared" si="0"/>
        <v>7.26</v>
      </c>
      <c r="E10">
        <f t="shared" si="0"/>
        <v>7.130000000000001</v>
      </c>
      <c r="F10">
        <f t="shared" si="0"/>
        <v>5.27</v>
      </c>
      <c r="G10">
        <f t="shared" si="0"/>
        <v>5.7</v>
      </c>
      <c r="H10">
        <f aca="true" t="shared" si="1" ref="H10:H29">H$3+H$4*$B10+0.24</f>
        <v>5.94</v>
      </c>
    </row>
    <row r="11" spans="2:8" ht="12.75">
      <c r="B11">
        <v>-8</v>
      </c>
      <c r="C11">
        <f t="shared" si="0"/>
        <v>5.3</v>
      </c>
      <c r="D11">
        <f t="shared" si="0"/>
        <v>7.3999999999999995</v>
      </c>
      <c r="E11">
        <f t="shared" si="0"/>
        <v>7.29</v>
      </c>
      <c r="F11">
        <f t="shared" si="0"/>
        <v>5.55</v>
      </c>
      <c r="G11">
        <f t="shared" si="0"/>
        <v>5.9</v>
      </c>
      <c r="H11">
        <f t="shared" si="1"/>
        <v>6.140000000000001</v>
      </c>
    </row>
    <row r="12" spans="2:8" ht="12.75">
      <c r="B12">
        <v>-7</v>
      </c>
      <c r="C12">
        <f t="shared" si="0"/>
        <v>5.56</v>
      </c>
      <c r="D12">
        <f t="shared" si="0"/>
        <v>7.539999999999999</v>
      </c>
      <c r="E12">
        <f t="shared" si="0"/>
        <v>7.45</v>
      </c>
      <c r="F12">
        <f t="shared" si="0"/>
        <v>5.83</v>
      </c>
      <c r="G12">
        <f t="shared" si="0"/>
        <v>6.1</v>
      </c>
      <c r="H12">
        <f t="shared" si="1"/>
        <v>6.34</v>
      </c>
    </row>
    <row r="13" spans="2:8" ht="12.75">
      <c r="B13">
        <v>-6</v>
      </c>
      <c r="C13">
        <f t="shared" si="0"/>
        <v>5.82</v>
      </c>
      <c r="D13">
        <f t="shared" si="0"/>
        <v>7.68</v>
      </c>
      <c r="E13">
        <f t="shared" si="0"/>
        <v>7.61</v>
      </c>
      <c r="F13">
        <f t="shared" si="0"/>
        <v>6.109999999999999</v>
      </c>
      <c r="G13">
        <f t="shared" si="0"/>
        <v>6.3</v>
      </c>
      <c r="H13">
        <f t="shared" si="1"/>
        <v>6.54</v>
      </c>
    </row>
    <row r="14" spans="2:8" ht="12.75">
      <c r="B14">
        <v>-5</v>
      </c>
      <c r="C14">
        <f t="shared" si="0"/>
        <v>6.08</v>
      </c>
      <c r="D14">
        <f t="shared" si="0"/>
        <v>7.819999999999999</v>
      </c>
      <c r="E14">
        <f t="shared" si="0"/>
        <v>7.7700000000000005</v>
      </c>
      <c r="F14">
        <f t="shared" si="0"/>
        <v>6.39</v>
      </c>
      <c r="G14">
        <f t="shared" si="0"/>
        <v>6.5</v>
      </c>
      <c r="H14">
        <f t="shared" si="1"/>
        <v>6.74</v>
      </c>
    </row>
    <row r="15" spans="2:8" ht="12.75">
      <c r="B15">
        <v>-4</v>
      </c>
      <c r="C15">
        <f t="shared" si="0"/>
        <v>6.34</v>
      </c>
      <c r="D15">
        <f t="shared" si="0"/>
        <v>7.959999999999999</v>
      </c>
      <c r="E15">
        <f t="shared" si="0"/>
        <v>7.930000000000001</v>
      </c>
      <c r="F15">
        <f t="shared" si="0"/>
        <v>6.67</v>
      </c>
      <c r="G15">
        <f t="shared" si="0"/>
        <v>6.7</v>
      </c>
      <c r="H15">
        <f t="shared" si="1"/>
        <v>6.94</v>
      </c>
    </row>
    <row r="16" spans="2:8" ht="12.75">
      <c r="B16">
        <v>-3</v>
      </c>
      <c r="C16">
        <f t="shared" si="0"/>
        <v>6.6</v>
      </c>
      <c r="D16">
        <f t="shared" si="0"/>
        <v>8.1</v>
      </c>
      <c r="E16">
        <f t="shared" si="0"/>
        <v>8.09</v>
      </c>
      <c r="F16">
        <f t="shared" si="0"/>
        <v>6.95</v>
      </c>
      <c r="G16">
        <f t="shared" si="0"/>
        <v>6.9</v>
      </c>
      <c r="H16">
        <f t="shared" si="1"/>
        <v>7.140000000000001</v>
      </c>
    </row>
    <row r="17" spans="2:8" ht="12.75">
      <c r="B17">
        <v>-2</v>
      </c>
      <c r="C17">
        <f t="shared" si="0"/>
        <v>6.859999999999999</v>
      </c>
      <c r="D17">
        <f t="shared" si="0"/>
        <v>8.24</v>
      </c>
      <c r="E17">
        <f t="shared" si="0"/>
        <v>8.25</v>
      </c>
      <c r="F17">
        <f t="shared" si="0"/>
        <v>7.23</v>
      </c>
      <c r="G17">
        <f t="shared" si="0"/>
        <v>7.1</v>
      </c>
      <c r="H17">
        <f t="shared" si="1"/>
        <v>7.34</v>
      </c>
    </row>
    <row r="18" spans="2:8" ht="12.75">
      <c r="B18">
        <v>-1</v>
      </c>
      <c r="C18">
        <f t="shared" si="0"/>
        <v>7.12</v>
      </c>
      <c r="D18">
        <f t="shared" si="0"/>
        <v>8.379999999999999</v>
      </c>
      <c r="E18">
        <f t="shared" si="0"/>
        <v>8.41</v>
      </c>
      <c r="F18">
        <f t="shared" si="0"/>
        <v>7.51</v>
      </c>
      <c r="G18">
        <f t="shared" si="0"/>
        <v>7.3</v>
      </c>
      <c r="H18">
        <f t="shared" si="1"/>
        <v>7.54</v>
      </c>
    </row>
    <row r="19" spans="2:8" ht="12.75">
      <c r="B19">
        <v>0</v>
      </c>
      <c r="C19">
        <f aca="true" t="shared" si="2" ref="C19:G29">C$3+C$4*$B19</f>
        <v>7.38</v>
      </c>
      <c r="D19">
        <f t="shared" si="2"/>
        <v>8.52</v>
      </c>
      <c r="E19">
        <f t="shared" si="2"/>
        <v>8.57</v>
      </c>
      <c r="F19">
        <f t="shared" si="2"/>
        <v>7.79</v>
      </c>
      <c r="G19">
        <f t="shared" si="2"/>
        <v>7.5</v>
      </c>
      <c r="H19">
        <f t="shared" si="1"/>
        <v>7.74</v>
      </c>
    </row>
    <row r="20" spans="2:8" ht="12.75">
      <c r="B20">
        <v>1</v>
      </c>
      <c r="C20">
        <f t="shared" si="2"/>
        <v>7.64</v>
      </c>
      <c r="D20">
        <f t="shared" si="2"/>
        <v>8.66</v>
      </c>
      <c r="E20">
        <f t="shared" si="2"/>
        <v>8.73</v>
      </c>
      <c r="F20">
        <f t="shared" si="2"/>
        <v>8.07</v>
      </c>
      <c r="G20">
        <f t="shared" si="2"/>
        <v>7.7</v>
      </c>
      <c r="H20">
        <f t="shared" si="1"/>
        <v>7.94</v>
      </c>
    </row>
    <row r="21" spans="2:8" ht="12.75">
      <c r="B21">
        <v>2</v>
      </c>
      <c r="C21">
        <f t="shared" si="2"/>
        <v>7.9</v>
      </c>
      <c r="D21">
        <f t="shared" si="2"/>
        <v>8.799999999999999</v>
      </c>
      <c r="E21">
        <f t="shared" si="2"/>
        <v>8.89</v>
      </c>
      <c r="F21">
        <f t="shared" si="2"/>
        <v>8.35</v>
      </c>
      <c r="G21">
        <f t="shared" si="2"/>
        <v>7.9</v>
      </c>
      <c r="H21">
        <f t="shared" si="1"/>
        <v>8.14</v>
      </c>
    </row>
    <row r="22" spans="2:8" ht="12.75">
      <c r="B22">
        <v>3</v>
      </c>
      <c r="C22">
        <f t="shared" si="2"/>
        <v>8.16</v>
      </c>
      <c r="D22">
        <f t="shared" si="2"/>
        <v>8.94</v>
      </c>
      <c r="E22">
        <f t="shared" si="2"/>
        <v>9.05</v>
      </c>
      <c r="F22">
        <f t="shared" si="2"/>
        <v>8.63</v>
      </c>
      <c r="G22">
        <f t="shared" si="2"/>
        <v>8.1</v>
      </c>
      <c r="H22">
        <f t="shared" si="1"/>
        <v>8.34</v>
      </c>
    </row>
    <row r="23" spans="2:8" ht="12.75">
      <c r="B23">
        <v>4</v>
      </c>
      <c r="C23">
        <f t="shared" si="2"/>
        <v>8.42</v>
      </c>
      <c r="D23">
        <f t="shared" si="2"/>
        <v>9.08</v>
      </c>
      <c r="E23">
        <f t="shared" si="2"/>
        <v>9.21</v>
      </c>
      <c r="F23">
        <f t="shared" si="2"/>
        <v>8.91</v>
      </c>
      <c r="G23">
        <f t="shared" si="2"/>
        <v>8.3</v>
      </c>
      <c r="H23">
        <f t="shared" si="1"/>
        <v>8.540000000000001</v>
      </c>
    </row>
    <row r="24" spans="2:8" ht="12.75">
      <c r="B24">
        <v>5</v>
      </c>
      <c r="C24">
        <f t="shared" si="2"/>
        <v>8.68</v>
      </c>
      <c r="D24">
        <f t="shared" si="2"/>
        <v>9.219999999999999</v>
      </c>
      <c r="E24">
        <f t="shared" si="2"/>
        <v>9.370000000000001</v>
      </c>
      <c r="F24">
        <f t="shared" si="2"/>
        <v>9.19</v>
      </c>
      <c r="G24">
        <f t="shared" si="2"/>
        <v>8.5</v>
      </c>
      <c r="H24">
        <f t="shared" si="1"/>
        <v>8.74</v>
      </c>
    </row>
    <row r="25" spans="2:8" ht="12.75">
      <c r="B25">
        <v>6</v>
      </c>
      <c r="C25">
        <f t="shared" si="2"/>
        <v>8.94</v>
      </c>
      <c r="D25">
        <f t="shared" si="2"/>
        <v>9.36</v>
      </c>
      <c r="E25">
        <f t="shared" si="2"/>
        <v>9.530000000000001</v>
      </c>
      <c r="F25">
        <f t="shared" si="2"/>
        <v>9.47</v>
      </c>
      <c r="G25">
        <f t="shared" si="2"/>
        <v>8.7</v>
      </c>
      <c r="H25">
        <f t="shared" si="1"/>
        <v>8.94</v>
      </c>
    </row>
    <row r="26" spans="2:8" ht="12.75">
      <c r="B26">
        <v>7</v>
      </c>
      <c r="C26">
        <f t="shared" si="2"/>
        <v>9.2</v>
      </c>
      <c r="D26">
        <f t="shared" si="2"/>
        <v>9.5</v>
      </c>
      <c r="E26">
        <f t="shared" si="2"/>
        <v>9.690000000000001</v>
      </c>
      <c r="F26">
        <f t="shared" si="2"/>
        <v>9.75</v>
      </c>
      <c r="G26">
        <f t="shared" si="2"/>
        <v>8.9</v>
      </c>
      <c r="H26">
        <f t="shared" si="1"/>
        <v>9.14</v>
      </c>
    </row>
    <row r="27" spans="2:8" ht="12.75">
      <c r="B27">
        <v>8</v>
      </c>
      <c r="C27">
        <f t="shared" si="2"/>
        <v>9.46</v>
      </c>
      <c r="D27">
        <f t="shared" si="2"/>
        <v>9.64</v>
      </c>
      <c r="E27">
        <f t="shared" si="2"/>
        <v>9.85</v>
      </c>
      <c r="F27">
        <f t="shared" si="2"/>
        <v>10.030000000000001</v>
      </c>
      <c r="G27">
        <f t="shared" si="2"/>
        <v>9.1</v>
      </c>
      <c r="H27">
        <f t="shared" si="1"/>
        <v>9.34</v>
      </c>
    </row>
    <row r="28" spans="2:8" ht="12.75">
      <c r="B28">
        <v>9</v>
      </c>
      <c r="C28">
        <f t="shared" si="2"/>
        <v>9.719999999999999</v>
      </c>
      <c r="D28">
        <f t="shared" si="2"/>
        <v>9.78</v>
      </c>
      <c r="E28">
        <f t="shared" si="2"/>
        <v>10.01</v>
      </c>
      <c r="F28">
        <f t="shared" si="2"/>
        <v>10.31</v>
      </c>
      <c r="G28">
        <f t="shared" si="2"/>
        <v>9.3</v>
      </c>
      <c r="H28">
        <f t="shared" si="1"/>
        <v>9.540000000000001</v>
      </c>
    </row>
    <row r="29" spans="2:8" ht="12.75">
      <c r="B29">
        <v>10</v>
      </c>
      <c r="C29">
        <f t="shared" si="2"/>
        <v>9.98</v>
      </c>
      <c r="D29">
        <f t="shared" si="2"/>
        <v>9.92</v>
      </c>
      <c r="E29">
        <f t="shared" si="2"/>
        <v>10.17</v>
      </c>
      <c r="F29">
        <f t="shared" si="2"/>
        <v>10.59</v>
      </c>
      <c r="G29">
        <f t="shared" si="2"/>
        <v>9.5</v>
      </c>
      <c r="H29">
        <f t="shared" si="1"/>
        <v>9.74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0">
      <selection activeCell="J33" sqref="J33"/>
    </sheetView>
  </sheetViews>
  <sheetFormatPr defaultColWidth="9.140625" defaultRowHeight="12.75"/>
  <sheetData>
    <row r="2" spans="3:6" ht="12.75">
      <c r="C2" t="s">
        <v>6</v>
      </c>
      <c r="D2" t="s">
        <v>0</v>
      </c>
      <c r="E2">
        <v>1007</v>
      </c>
      <c r="F2">
        <v>1009</v>
      </c>
    </row>
    <row r="3" spans="2:7" ht="12.75">
      <c r="B3" t="s">
        <v>4</v>
      </c>
      <c r="C3">
        <v>7.38</v>
      </c>
      <c r="D3">
        <v>8.52</v>
      </c>
      <c r="E3">
        <v>8.57</v>
      </c>
      <c r="F3">
        <v>7.79</v>
      </c>
      <c r="G3" s="2">
        <v>7.5</v>
      </c>
    </row>
    <row r="4" spans="2:7" ht="12.75">
      <c r="B4" t="s">
        <v>5</v>
      </c>
      <c r="C4">
        <v>0.26</v>
      </c>
      <c r="D4">
        <v>0.14</v>
      </c>
      <c r="E4">
        <v>0.16</v>
      </c>
      <c r="F4">
        <v>0.28</v>
      </c>
      <c r="G4">
        <v>0.2</v>
      </c>
    </row>
    <row r="8" spans="3:7" ht="12.75">
      <c r="C8" t="s">
        <v>6</v>
      </c>
      <c r="D8" t="s">
        <v>0</v>
      </c>
      <c r="E8">
        <v>1007</v>
      </c>
      <c r="F8">
        <v>1009</v>
      </c>
      <c r="G8" t="str">
        <f>"Theoretical Candidate at "&amp;TEXT(G3,"0.0")</f>
        <v>Theoretical Candidate at 7.5</v>
      </c>
    </row>
    <row r="9" spans="2:7" ht="12.75">
      <c r="B9">
        <v>-10</v>
      </c>
      <c r="C9">
        <f aca="true" t="shared" si="0" ref="C9:C29">C$3+C$4*$B9+0.24</f>
        <v>5.02</v>
      </c>
      <c r="D9">
        <f aca="true" t="shared" si="1" ref="D9:G29">D$3+D$4*$B9+0.24</f>
        <v>7.359999999999999</v>
      </c>
      <c r="E9">
        <f t="shared" si="1"/>
        <v>7.210000000000001</v>
      </c>
      <c r="F9">
        <f t="shared" si="1"/>
        <v>5.23</v>
      </c>
      <c r="G9">
        <f t="shared" si="1"/>
        <v>5.74</v>
      </c>
    </row>
    <row r="10" spans="2:7" ht="12.75">
      <c r="B10">
        <v>-9</v>
      </c>
      <c r="C10">
        <f t="shared" si="0"/>
        <v>5.28</v>
      </c>
      <c r="D10">
        <f t="shared" si="1"/>
        <v>7.5</v>
      </c>
      <c r="E10">
        <f t="shared" si="1"/>
        <v>7.370000000000001</v>
      </c>
      <c r="F10">
        <f t="shared" si="1"/>
        <v>5.51</v>
      </c>
      <c r="G10">
        <f t="shared" si="1"/>
        <v>5.94</v>
      </c>
    </row>
    <row r="11" spans="2:7" ht="12.75">
      <c r="B11">
        <v>-8</v>
      </c>
      <c r="C11">
        <f t="shared" si="0"/>
        <v>5.54</v>
      </c>
      <c r="D11">
        <f t="shared" si="1"/>
        <v>7.64</v>
      </c>
      <c r="E11">
        <f t="shared" si="1"/>
        <v>7.53</v>
      </c>
      <c r="F11">
        <f t="shared" si="1"/>
        <v>5.79</v>
      </c>
      <c r="G11">
        <f t="shared" si="1"/>
        <v>6.140000000000001</v>
      </c>
    </row>
    <row r="12" spans="2:7" ht="12.75">
      <c r="B12">
        <v>-7</v>
      </c>
      <c r="C12">
        <f t="shared" si="0"/>
        <v>5.8</v>
      </c>
      <c r="D12">
        <f t="shared" si="1"/>
        <v>7.779999999999999</v>
      </c>
      <c r="E12">
        <f t="shared" si="1"/>
        <v>7.69</v>
      </c>
      <c r="F12">
        <f t="shared" si="1"/>
        <v>6.07</v>
      </c>
      <c r="G12">
        <f t="shared" si="1"/>
        <v>6.34</v>
      </c>
    </row>
    <row r="13" spans="2:7" ht="12.75">
      <c r="B13">
        <v>-6</v>
      </c>
      <c r="C13">
        <f t="shared" si="0"/>
        <v>6.0600000000000005</v>
      </c>
      <c r="D13">
        <f t="shared" si="1"/>
        <v>7.92</v>
      </c>
      <c r="E13">
        <f t="shared" si="1"/>
        <v>7.8500000000000005</v>
      </c>
      <c r="F13">
        <f t="shared" si="1"/>
        <v>6.35</v>
      </c>
      <c r="G13">
        <f t="shared" si="1"/>
        <v>6.54</v>
      </c>
    </row>
    <row r="14" spans="2:7" ht="12.75">
      <c r="B14">
        <v>-5</v>
      </c>
      <c r="C14">
        <f t="shared" si="0"/>
        <v>6.32</v>
      </c>
      <c r="D14">
        <f t="shared" si="1"/>
        <v>8.059999999999999</v>
      </c>
      <c r="E14">
        <f t="shared" si="1"/>
        <v>8.01</v>
      </c>
      <c r="F14">
        <f t="shared" si="1"/>
        <v>6.63</v>
      </c>
      <c r="G14">
        <f t="shared" si="1"/>
        <v>6.74</v>
      </c>
    </row>
    <row r="15" spans="2:7" ht="12.75">
      <c r="B15">
        <v>-4</v>
      </c>
      <c r="C15">
        <f t="shared" si="0"/>
        <v>6.58</v>
      </c>
      <c r="D15">
        <f t="shared" si="1"/>
        <v>8.2</v>
      </c>
      <c r="E15">
        <f t="shared" si="1"/>
        <v>8.17</v>
      </c>
      <c r="F15">
        <f t="shared" si="1"/>
        <v>6.91</v>
      </c>
      <c r="G15">
        <f t="shared" si="1"/>
        <v>6.94</v>
      </c>
    </row>
    <row r="16" spans="2:7" ht="12.75">
      <c r="B16">
        <v>-3</v>
      </c>
      <c r="C16">
        <f t="shared" si="0"/>
        <v>6.84</v>
      </c>
      <c r="D16">
        <f t="shared" si="1"/>
        <v>8.34</v>
      </c>
      <c r="E16">
        <f t="shared" si="1"/>
        <v>8.33</v>
      </c>
      <c r="F16">
        <f t="shared" si="1"/>
        <v>7.19</v>
      </c>
      <c r="G16">
        <f t="shared" si="1"/>
        <v>7.140000000000001</v>
      </c>
    </row>
    <row r="17" spans="2:7" ht="12.75">
      <c r="B17">
        <v>-2</v>
      </c>
      <c r="C17">
        <f t="shared" si="0"/>
        <v>7.1</v>
      </c>
      <c r="D17">
        <f t="shared" si="1"/>
        <v>8.48</v>
      </c>
      <c r="E17">
        <f t="shared" si="1"/>
        <v>8.49</v>
      </c>
      <c r="F17">
        <f t="shared" si="1"/>
        <v>7.470000000000001</v>
      </c>
      <c r="G17">
        <f t="shared" si="1"/>
        <v>7.34</v>
      </c>
    </row>
    <row r="18" spans="2:7" ht="12.75">
      <c r="B18">
        <v>-1</v>
      </c>
      <c r="C18">
        <f t="shared" si="0"/>
        <v>7.36</v>
      </c>
      <c r="D18">
        <f t="shared" si="1"/>
        <v>8.62</v>
      </c>
      <c r="E18">
        <f t="shared" si="1"/>
        <v>8.65</v>
      </c>
      <c r="F18">
        <f t="shared" si="1"/>
        <v>7.75</v>
      </c>
      <c r="G18">
        <f t="shared" si="1"/>
        <v>7.54</v>
      </c>
    </row>
    <row r="19" spans="2:7" ht="12.75">
      <c r="B19">
        <v>0</v>
      </c>
      <c r="C19">
        <f t="shared" si="0"/>
        <v>7.62</v>
      </c>
      <c r="D19">
        <f t="shared" si="1"/>
        <v>8.76</v>
      </c>
      <c r="E19">
        <f t="shared" si="1"/>
        <v>8.81</v>
      </c>
      <c r="F19">
        <f t="shared" si="1"/>
        <v>8.03</v>
      </c>
      <c r="G19">
        <f t="shared" si="1"/>
        <v>7.74</v>
      </c>
    </row>
    <row r="20" spans="2:7" ht="12.75">
      <c r="B20">
        <v>1</v>
      </c>
      <c r="C20">
        <f t="shared" si="0"/>
        <v>7.88</v>
      </c>
      <c r="D20">
        <f t="shared" si="1"/>
        <v>8.9</v>
      </c>
      <c r="E20">
        <f t="shared" si="1"/>
        <v>8.97</v>
      </c>
      <c r="F20">
        <f t="shared" si="1"/>
        <v>8.31</v>
      </c>
      <c r="G20">
        <f t="shared" si="1"/>
        <v>7.94</v>
      </c>
    </row>
    <row r="21" spans="2:7" ht="12.75">
      <c r="B21">
        <v>2</v>
      </c>
      <c r="C21">
        <f t="shared" si="0"/>
        <v>8.14</v>
      </c>
      <c r="D21">
        <f t="shared" si="1"/>
        <v>9.04</v>
      </c>
      <c r="E21">
        <f t="shared" si="1"/>
        <v>9.13</v>
      </c>
      <c r="F21">
        <f t="shared" si="1"/>
        <v>8.59</v>
      </c>
      <c r="G21">
        <f t="shared" si="1"/>
        <v>8.14</v>
      </c>
    </row>
    <row r="22" spans="2:7" ht="12.75">
      <c r="B22">
        <v>3</v>
      </c>
      <c r="C22">
        <f t="shared" si="0"/>
        <v>8.4</v>
      </c>
      <c r="D22">
        <f t="shared" si="1"/>
        <v>9.18</v>
      </c>
      <c r="E22">
        <f t="shared" si="1"/>
        <v>9.290000000000001</v>
      </c>
      <c r="F22">
        <f t="shared" si="1"/>
        <v>8.870000000000001</v>
      </c>
      <c r="G22">
        <f t="shared" si="1"/>
        <v>8.34</v>
      </c>
    </row>
    <row r="23" spans="2:7" ht="12.75">
      <c r="B23">
        <v>4</v>
      </c>
      <c r="C23">
        <f t="shared" si="0"/>
        <v>8.66</v>
      </c>
      <c r="D23">
        <f t="shared" si="1"/>
        <v>9.32</v>
      </c>
      <c r="E23">
        <f t="shared" si="1"/>
        <v>9.450000000000001</v>
      </c>
      <c r="F23">
        <f t="shared" si="1"/>
        <v>9.15</v>
      </c>
      <c r="G23">
        <f t="shared" si="1"/>
        <v>8.540000000000001</v>
      </c>
    </row>
    <row r="24" spans="2:7" ht="12.75">
      <c r="B24">
        <v>5</v>
      </c>
      <c r="C24">
        <f t="shared" si="0"/>
        <v>8.92</v>
      </c>
      <c r="D24">
        <f t="shared" si="1"/>
        <v>9.459999999999999</v>
      </c>
      <c r="E24">
        <f t="shared" si="1"/>
        <v>9.610000000000001</v>
      </c>
      <c r="F24">
        <f t="shared" si="1"/>
        <v>9.43</v>
      </c>
      <c r="G24">
        <f t="shared" si="1"/>
        <v>8.74</v>
      </c>
    </row>
    <row r="25" spans="2:7" ht="12.75">
      <c r="B25">
        <v>6</v>
      </c>
      <c r="C25">
        <f t="shared" si="0"/>
        <v>9.18</v>
      </c>
      <c r="D25">
        <f t="shared" si="1"/>
        <v>9.6</v>
      </c>
      <c r="E25">
        <f t="shared" si="1"/>
        <v>9.770000000000001</v>
      </c>
      <c r="F25">
        <f t="shared" si="1"/>
        <v>9.71</v>
      </c>
      <c r="G25">
        <f t="shared" si="1"/>
        <v>8.94</v>
      </c>
    </row>
    <row r="26" spans="2:7" ht="12.75">
      <c r="B26">
        <v>7</v>
      </c>
      <c r="C26">
        <f t="shared" si="0"/>
        <v>9.44</v>
      </c>
      <c r="D26">
        <f t="shared" si="1"/>
        <v>9.74</v>
      </c>
      <c r="E26">
        <f t="shared" si="1"/>
        <v>9.930000000000001</v>
      </c>
      <c r="F26">
        <f t="shared" si="1"/>
        <v>9.99</v>
      </c>
      <c r="G26">
        <f t="shared" si="1"/>
        <v>9.14</v>
      </c>
    </row>
    <row r="27" spans="2:7" ht="12.75">
      <c r="B27">
        <v>8</v>
      </c>
      <c r="C27">
        <f t="shared" si="0"/>
        <v>9.700000000000001</v>
      </c>
      <c r="D27">
        <f t="shared" si="1"/>
        <v>9.88</v>
      </c>
      <c r="E27">
        <f t="shared" si="1"/>
        <v>10.09</v>
      </c>
      <c r="F27">
        <f t="shared" si="1"/>
        <v>10.270000000000001</v>
      </c>
      <c r="G27">
        <f t="shared" si="1"/>
        <v>9.34</v>
      </c>
    </row>
    <row r="28" spans="2:7" ht="12.75">
      <c r="B28">
        <v>9</v>
      </c>
      <c r="C28">
        <f t="shared" si="0"/>
        <v>9.959999999999999</v>
      </c>
      <c r="D28">
        <f t="shared" si="1"/>
        <v>10.02</v>
      </c>
      <c r="E28">
        <f t="shared" si="1"/>
        <v>10.25</v>
      </c>
      <c r="F28">
        <f t="shared" si="1"/>
        <v>10.55</v>
      </c>
      <c r="G28">
        <f t="shared" si="1"/>
        <v>9.540000000000001</v>
      </c>
    </row>
    <row r="29" spans="2:7" ht="12.75">
      <c r="B29">
        <v>10</v>
      </c>
      <c r="C29">
        <f t="shared" si="0"/>
        <v>10.22</v>
      </c>
      <c r="D29">
        <f t="shared" si="1"/>
        <v>10.16</v>
      </c>
      <c r="E29">
        <f t="shared" si="1"/>
        <v>10.41</v>
      </c>
      <c r="F29">
        <f t="shared" si="1"/>
        <v>10.83</v>
      </c>
      <c r="G29">
        <f t="shared" si="1"/>
        <v>9.74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2:H29"/>
  <sheetViews>
    <sheetView zoomScalePageLayoutView="0" workbookViewId="0" topLeftCell="A10">
      <selection activeCell="G8" sqref="G8"/>
    </sheetView>
  </sheetViews>
  <sheetFormatPr defaultColWidth="9.140625" defaultRowHeight="12.75"/>
  <sheetData>
    <row r="2" spans="3:8" ht="12.75">
      <c r="C2" t="s">
        <v>6</v>
      </c>
      <c r="D2" t="s">
        <v>0</v>
      </c>
      <c r="E2">
        <v>1007</v>
      </c>
      <c r="F2">
        <v>1009</v>
      </c>
      <c r="G2">
        <v>15</v>
      </c>
      <c r="H2">
        <v>20</v>
      </c>
    </row>
    <row r="3" spans="2:8" ht="12.75">
      <c r="B3" t="s">
        <v>4</v>
      </c>
      <c r="C3">
        <v>3.997</v>
      </c>
      <c r="D3">
        <v>0.896</v>
      </c>
      <c r="E3">
        <v>0.968</v>
      </c>
      <c r="F3">
        <v>2.2</v>
      </c>
      <c r="G3" s="2">
        <f>LN(G2+1)</f>
        <v>2.772588722239781</v>
      </c>
      <c r="H3" s="2">
        <f>LN(H2+1)</f>
        <v>3.044522437723423</v>
      </c>
    </row>
    <row r="4" spans="2:8" ht="12.75">
      <c r="B4" t="s">
        <v>5</v>
      </c>
      <c r="C4">
        <v>0.669</v>
      </c>
      <c r="D4">
        <v>0.579</v>
      </c>
      <c r="E4">
        <v>0.614</v>
      </c>
      <c r="F4">
        <v>1.038</v>
      </c>
      <c r="G4">
        <v>0.793</v>
      </c>
      <c r="H4">
        <v>0.793</v>
      </c>
    </row>
    <row r="8" spans="3:8" ht="12.75">
      <c r="C8" t="s">
        <v>6</v>
      </c>
      <c r="D8" t="s">
        <v>0</v>
      </c>
      <c r="E8">
        <v>1007</v>
      </c>
      <c r="F8">
        <v>1009</v>
      </c>
      <c r="G8" t="str">
        <f>"Theoretical Candidate at "&amp;TEXT(EXP(G3)-1,"0")</f>
        <v>Theoretical Candidate at 15</v>
      </c>
      <c r="H8" t="str">
        <f>"Theoretical Candidate at "&amp;TEXT(EXP(H3)-1,"0")</f>
        <v>Theoretical Candidate at 20</v>
      </c>
    </row>
    <row r="9" spans="2:8" ht="12.75">
      <c r="B9">
        <v>-10</v>
      </c>
      <c r="C9">
        <f aca="true" t="shared" si="0" ref="C9:C25">EXP(C$3+C$4*$B9)-1</f>
        <v>-0.932322398287362</v>
      </c>
      <c r="D9">
        <f aca="true" t="shared" si="1" ref="D9:H24">EXP(D$3+D$4*$B9)-1</f>
        <v>-0.9925086031236753</v>
      </c>
      <c r="E9">
        <f t="shared" si="1"/>
        <v>-0.9943267889568569</v>
      </c>
      <c r="F9">
        <f t="shared" si="1"/>
        <v>-0.9997197980598713</v>
      </c>
      <c r="G9">
        <f t="shared" si="1"/>
        <v>-0.9942434173931123</v>
      </c>
      <c r="H9">
        <f t="shared" si="1"/>
        <v>-0.9924444853284599</v>
      </c>
    </row>
    <row r="10" spans="2:8" ht="12.75">
      <c r="B10">
        <v>-9</v>
      </c>
      <c r="C10">
        <f t="shared" si="0"/>
        <v>-0.867874096950056</v>
      </c>
      <c r="D10">
        <f t="shared" si="1"/>
        <v>-0.9866334505138721</v>
      </c>
      <c r="E10">
        <f t="shared" si="1"/>
        <v>-0.989516996000612</v>
      </c>
      <c r="F10">
        <f t="shared" si="1"/>
        <v>-0.9992088318232788</v>
      </c>
      <c r="G10">
        <f t="shared" si="1"/>
        <v>-0.9872778572206342</v>
      </c>
      <c r="H10">
        <f t="shared" si="1"/>
        <v>-0.9833021876020823</v>
      </c>
    </row>
    <row r="11" spans="2:8" ht="12.75">
      <c r="B11">
        <v>-8</v>
      </c>
      <c r="C11">
        <f t="shared" si="0"/>
        <v>-0.7420527055481745</v>
      </c>
      <c r="D11">
        <f t="shared" si="1"/>
        <v>-0.976150690169714</v>
      </c>
      <c r="E11">
        <f t="shared" si="1"/>
        <v>-0.9806294227351185</v>
      </c>
      <c r="F11">
        <f t="shared" si="1"/>
        <v>-0.9977660858323504</v>
      </c>
      <c r="G11">
        <f t="shared" si="1"/>
        <v>-0.9718838540239284</v>
      </c>
      <c r="H11">
        <f t="shared" si="1"/>
        <v>-0.9630975584064061</v>
      </c>
    </row>
    <row r="12" spans="2:8" ht="12.75">
      <c r="B12">
        <v>-7</v>
      </c>
      <c r="C12">
        <f t="shared" si="0"/>
        <v>-0.4964136086936285</v>
      </c>
      <c r="D12">
        <f t="shared" si="1"/>
        <v>-0.9574467905893531</v>
      </c>
      <c r="E12">
        <f t="shared" si="1"/>
        <v>-0.9642068949323447</v>
      </c>
      <c r="F12">
        <f t="shared" si="1"/>
        <v>-0.993692399852195</v>
      </c>
      <c r="G12">
        <f t="shared" si="1"/>
        <v>-0.9378628523309835</v>
      </c>
      <c r="H12">
        <f t="shared" si="1"/>
        <v>-0.9184449936844159</v>
      </c>
    </row>
    <row r="13" spans="2:8" ht="12.75">
      <c r="B13">
        <v>-6</v>
      </c>
      <c r="C13">
        <f t="shared" si="0"/>
        <v>-0.01685631536509069</v>
      </c>
      <c r="D13">
        <f t="shared" si="1"/>
        <v>-0.9240742963200183</v>
      </c>
      <c r="E13">
        <f t="shared" si="1"/>
        <v>-0.9338612188544888</v>
      </c>
      <c r="F13">
        <f t="shared" si="1"/>
        <v>-0.9821900858140623</v>
      </c>
      <c r="G13">
        <f t="shared" si="1"/>
        <v>-0.862675875856986</v>
      </c>
      <c r="H13">
        <f t="shared" si="1"/>
        <v>-0.8197620870622941</v>
      </c>
    </row>
    <row r="14" spans="2:8" ht="12.75">
      <c r="B14">
        <v>-5</v>
      </c>
      <c r="C14">
        <f t="shared" si="0"/>
        <v>0.9193757443089132</v>
      </c>
      <c r="D14">
        <f t="shared" si="1"/>
        <v>-0.8645293137899475</v>
      </c>
      <c r="E14">
        <f t="shared" si="1"/>
        <v>-0.8777882398538611</v>
      </c>
      <c r="F14">
        <f t="shared" si="1"/>
        <v>-0.9497125632764082</v>
      </c>
      <c r="G14">
        <f t="shared" si="1"/>
        <v>-0.696511414201121</v>
      </c>
      <c r="H14">
        <f t="shared" si="1"/>
        <v>-0.6016712311389711</v>
      </c>
    </row>
    <row r="15" spans="2:8" ht="12.75">
      <c r="B15">
        <v>-4</v>
      </c>
      <c r="C15">
        <f t="shared" si="0"/>
        <v>2.7471666709728706</v>
      </c>
      <c r="D15">
        <f t="shared" si="1"/>
        <v>-0.7582859831029636</v>
      </c>
      <c r="E15">
        <f t="shared" si="1"/>
        <v>-0.7741761481035241</v>
      </c>
      <c r="F15">
        <f t="shared" si="1"/>
        <v>-0.8580101921981202</v>
      </c>
      <c r="G15">
        <f t="shared" si="1"/>
        <v>-0.32928520545827766</v>
      </c>
      <c r="H15">
        <f t="shared" si="1"/>
        <v>-0.11968683216398923</v>
      </c>
    </row>
    <row r="16" spans="2:8" ht="12.75">
      <c r="B16">
        <v>-3</v>
      </c>
      <c r="C16">
        <f t="shared" si="0"/>
        <v>6.315533762309565</v>
      </c>
      <c r="D16">
        <f t="shared" si="1"/>
        <v>-0.5687209713110214</v>
      </c>
      <c r="E16">
        <f t="shared" si="1"/>
        <v>-0.5827209098013089</v>
      </c>
      <c r="F16">
        <f t="shared" si="1"/>
        <v>-0.5990826569580077</v>
      </c>
      <c r="G16">
        <f t="shared" si="1"/>
        <v>0.48229079005714115</v>
      </c>
      <c r="H16">
        <f t="shared" si="1"/>
        <v>0.9455066619499979</v>
      </c>
    </row>
    <row r="17" spans="2:8" ht="12.75">
      <c r="B17">
        <v>-2</v>
      </c>
      <c r="C17">
        <f t="shared" si="0"/>
        <v>13.281999955341352</v>
      </c>
      <c r="D17">
        <f t="shared" si="1"/>
        <v>-0.23048897629242415</v>
      </c>
      <c r="E17">
        <f t="shared" si="1"/>
        <v>-0.22894841419643375</v>
      </c>
      <c r="F17">
        <f t="shared" si="1"/>
        <v>0.13201587099917522</v>
      </c>
      <c r="G17">
        <f t="shared" si="1"/>
        <v>2.2758871642148417</v>
      </c>
      <c r="H17">
        <f t="shared" si="1"/>
        <v>3.29960190303198</v>
      </c>
    </row>
    <row r="18" spans="2:8" ht="12.75">
      <c r="B18">
        <v>-1</v>
      </c>
      <c r="C18">
        <f t="shared" si="0"/>
        <v>26.88252085928093</v>
      </c>
      <c r="D18">
        <f t="shared" si="1"/>
        <v>0.3730025719254588</v>
      </c>
      <c r="E18">
        <f t="shared" si="1"/>
        <v>0.4247551864798884</v>
      </c>
      <c r="F18">
        <f t="shared" si="1"/>
        <v>2.1963195267903415</v>
      </c>
      <c r="G18">
        <f t="shared" si="1"/>
        <v>6.239764818517067</v>
      </c>
      <c r="H18">
        <f t="shared" si="1"/>
        <v>8.50219132430365</v>
      </c>
    </row>
    <row r="19" spans="2:8" ht="12.75">
      <c r="B19">
        <v>0</v>
      </c>
      <c r="C19">
        <f t="shared" si="0"/>
        <v>53.43460102921243</v>
      </c>
      <c r="D19">
        <f t="shared" si="1"/>
        <v>1.4497843493276594</v>
      </c>
      <c r="E19">
        <f t="shared" si="1"/>
        <v>1.6326738428088614</v>
      </c>
      <c r="F19">
        <f t="shared" si="1"/>
        <v>8.025013499434122</v>
      </c>
      <c r="G19">
        <f t="shared" si="1"/>
        <v>14.999999999999998</v>
      </c>
      <c r="H19">
        <f t="shared" si="1"/>
        <v>20</v>
      </c>
    </row>
    <row r="20" spans="2:8" ht="12.75">
      <c r="B20">
        <v>1</v>
      </c>
      <c r="C20">
        <f t="shared" si="0"/>
        <v>105.27180390768847</v>
      </c>
      <c r="D20">
        <f t="shared" si="1"/>
        <v>3.3710357729297584</v>
      </c>
      <c r="E20">
        <f t="shared" si="1"/>
        <v>3.8646754392480425</v>
      </c>
      <c r="F20">
        <f t="shared" si="1"/>
        <v>24.482705337272378</v>
      </c>
      <c r="G20">
        <f t="shared" si="1"/>
        <v>34.36026465186156</v>
      </c>
      <c r="H20">
        <f t="shared" si="1"/>
        <v>45.410347355568305</v>
      </c>
    </row>
    <row r="21" spans="2:8" ht="12.75">
      <c r="B21">
        <v>2</v>
      </c>
      <c r="C21">
        <f t="shared" si="0"/>
        <v>206.4727488079392</v>
      </c>
      <c r="D21">
        <f t="shared" si="1"/>
        <v>6.799034936881384</v>
      </c>
      <c r="E21">
        <f t="shared" si="1"/>
        <v>7.988985549373757</v>
      </c>
      <c r="F21">
        <f t="shared" si="1"/>
        <v>70.95205540102135</v>
      </c>
      <c r="G21">
        <f t="shared" si="1"/>
        <v>77.14676976560561</v>
      </c>
      <c r="H21">
        <f t="shared" si="1"/>
        <v>101.56763531735737</v>
      </c>
    </row>
    <row r="22" spans="2:8" ht="12.75">
      <c r="B22">
        <v>3</v>
      </c>
      <c r="C22">
        <f t="shared" si="0"/>
        <v>404.04574040460096</v>
      </c>
      <c r="D22">
        <f t="shared" si="1"/>
        <v>12.915453706279672</v>
      </c>
      <c r="E22">
        <f t="shared" si="1"/>
        <v>15.6099182187867</v>
      </c>
      <c r="F22">
        <f t="shared" si="1"/>
        <v>202.16125026408983</v>
      </c>
      <c r="G22">
        <f t="shared" si="1"/>
        <v>171.70565378749427</v>
      </c>
      <c r="H22">
        <f t="shared" si="1"/>
        <v>225.67617059608625</v>
      </c>
    </row>
    <row r="23" spans="2:8" ht="12.75">
      <c r="B23">
        <v>4</v>
      </c>
      <c r="C23">
        <f t="shared" si="0"/>
        <v>789.764342606683</v>
      </c>
      <c r="D23">
        <f t="shared" si="1"/>
        <v>23.82869398826462</v>
      </c>
      <c r="E23">
        <f t="shared" si="1"/>
        <v>29.691937562854672</v>
      </c>
      <c r="F23">
        <f t="shared" si="1"/>
        <v>572.6388401808221</v>
      </c>
      <c r="G23">
        <f t="shared" si="1"/>
        <v>380.6823515499109</v>
      </c>
      <c r="H23">
        <f t="shared" si="1"/>
        <v>499.95808640925816</v>
      </c>
    </row>
    <row r="24" spans="2:8" ht="12.75">
      <c r="B24">
        <v>5</v>
      </c>
      <c r="C24">
        <f t="shared" si="0"/>
        <v>1542.7966213730776</v>
      </c>
      <c r="D24">
        <f t="shared" si="1"/>
        <v>43.30067881183738</v>
      </c>
      <c r="E24">
        <f t="shared" si="1"/>
        <v>55.71280369681312</v>
      </c>
      <c r="F24">
        <f t="shared" si="1"/>
        <v>1618.7061129336955</v>
      </c>
      <c r="G24">
        <f t="shared" si="1"/>
        <v>842.5243102343571</v>
      </c>
      <c r="H24">
        <f t="shared" si="1"/>
        <v>1106.1256571825938</v>
      </c>
    </row>
    <row r="25" spans="2:8" ht="12.75">
      <c r="B25">
        <v>6</v>
      </c>
      <c r="C25">
        <f t="shared" si="0"/>
        <v>3012.9295359557645</v>
      </c>
      <c r="D25">
        <f>EXP(D$3+D$4*$B25)-1</f>
        <v>78.04363169956446</v>
      </c>
      <c r="E25">
        <f>EXP(E$3+E$4*$B25)-1</f>
        <v>103.794364857756</v>
      </c>
      <c r="F25">
        <f>EXP(F$3+F$4*$B25)-1</f>
        <v>4572.344251668558</v>
      </c>
      <c r="G25">
        <f>EXP(G$3+G$4*$B25)-1</f>
        <v>1863.2026781353638</v>
      </c>
      <c r="H25">
        <f>EXP(H$3+H$4*$B25)-1</f>
        <v>2445.7660150526676</v>
      </c>
    </row>
    <row r="26" spans="2:8" ht="12.75">
      <c r="B26">
        <v>7</v>
      </c>
      <c r="C26">
        <f aca="true" t="shared" si="2" ref="C26:H29">EXP(C$3+C$4*$B26)-1</f>
        <v>5883.046591336165</v>
      </c>
      <c r="D26">
        <f t="shared" si="2"/>
        <v>140.03385952151402</v>
      </c>
      <c r="E26">
        <f t="shared" si="2"/>
        <v>192.63985185161266</v>
      </c>
      <c r="F26">
        <f t="shared" si="2"/>
        <v>12912.131263292356</v>
      </c>
      <c r="G26">
        <f t="shared" si="2"/>
        <v>4118.918753973477</v>
      </c>
      <c r="H26">
        <f t="shared" si="2"/>
        <v>5406.393364590183</v>
      </c>
    </row>
    <row r="27" spans="2:8" ht="12.75">
      <c r="B27">
        <v>8</v>
      </c>
      <c r="C27">
        <f t="shared" si="2"/>
        <v>11486.330369200406</v>
      </c>
      <c r="D27">
        <f t="shared" si="2"/>
        <v>250.6401271532638</v>
      </c>
      <c r="E27">
        <f t="shared" si="2"/>
        <v>356.80924170885254</v>
      </c>
      <c r="F27">
        <f t="shared" si="2"/>
        <v>36460.055596718106</v>
      </c>
      <c r="G27">
        <f t="shared" si="2"/>
        <v>9104.088592791859</v>
      </c>
      <c r="H27">
        <f t="shared" si="2"/>
        <v>11949.428778039326</v>
      </c>
    </row>
    <row r="28" spans="2:8" ht="12.75">
      <c r="B28">
        <v>9</v>
      </c>
      <c r="C28">
        <f t="shared" si="2"/>
        <v>22425.531972988407</v>
      </c>
      <c r="D28">
        <f t="shared" si="2"/>
        <v>447.9897235213307</v>
      </c>
      <c r="E28">
        <f t="shared" si="2"/>
        <v>660.1627318862661</v>
      </c>
      <c r="F28">
        <f t="shared" si="2"/>
        <v>102949.13255274693</v>
      </c>
      <c r="G28">
        <f t="shared" si="2"/>
        <v>20121.396394985386</v>
      </c>
      <c r="H28">
        <f t="shared" si="2"/>
        <v>26409.6452684183</v>
      </c>
    </row>
    <row r="29" spans="2:8" ht="12.75">
      <c r="B29">
        <v>10</v>
      </c>
      <c r="C29">
        <f t="shared" si="2"/>
        <v>43781.960894375305</v>
      </c>
      <c r="D29">
        <f t="shared" si="2"/>
        <v>800.1113891425574</v>
      </c>
      <c r="E29">
        <f t="shared" si="2"/>
        <v>1220.701697663265</v>
      </c>
      <c r="F29">
        <f t="shared" si="2"/>
        <v>290685.3122630538</v>
      </c>
      <c r="G29">
        <f t="shared" si="2"/>
        <v>44469.82887227173</v>
      </c>
      <c r="H29">
        <f t="shared" si="2"/>
        <v>58366.96289485671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0">
      <selection activeCell="K35" sqref="K35"/>
    </sheetView>
  </sheetViews>
  <sheetFormatPr defaultColWidth="9.140625" defaultRowHeight="12.75"/>
  <sheetData>
    <row r="2" spans="3:5" ht="12.75">
      <c r="C2">
        <v>540</v>
      </c>
      <c r="D2">
        <v>541</v>
      </c>
      <c r="E2">
        <v>542</v>
      </c>
    </row>
    <row r="3" spans="2:7" ht="12.75">
      <c r="B3" t="s">
        <v>4</v>
      </c>
      <c r="C3">
        <v>1.32</v>
      </c>
      <c r="D3">
        <v>0.87</v>
      </c>
      <c r="E3">
        <v>1.49</v>
      </c>
      <c r="F3" s="2">
        <v>1.4</v>
      </c>
      <c r="G3">
        <v>0.9</v>
      </c>
    </row>
    <row r="4" spans="2:7" ht="12.75">
      <c r="B4" t="s">
        <v>5</v>
      </c>
      <c r="C4">
        <v>0.12</v>
      </c>
      <c r="D4">
        <v>0.12</v>
      </c>
      <c r="E4">
        <v>0.12</v>
      </c>
      <c r="F4">
        <v>0.12</v>
      </c>
      <c r="G4">
        <v>0.12</v>
      </c>
    </row>
    <row r="8" spans="3:7" ht="12.75">
      <c r="C8">
        <f>C2</f>
        <v>540</v>
      </c>
      <c r="D8">
        <f>D2</f>
        <v>541</v>
      </c>
      <c r="E8">
        <f>E2</f>
        <v>542</v>
      </c>
      <c r="F8" t="str">
        <f>"Theoretical Candidate at "&amp;TEXT(F3,"0.0")</f>
        <v>Theoretical Candidate at 1.4</v>
      </c>
      <c r="G8" t="str">
        <f>"Theoretical Candidate at "&amp;TEXT(G3,"0.0")</f>
        <v>Theoretical Candidate at 0.9</v>
      </c>
    </row>
    <row r="9" spans="2:7" ht="12.75">
      <c r="B9">
        <v>-10</v>
      </c>
      <c r="C9">
        <f aca="true" t="shared" si="0" ref="C9:G18">C$3+C$4*$B9</f>
        <v>0.1200000000000001</v>
      </c>
      <c r="D9">
        <f t="shared" si="0"/>
        <v>-0.32999999999999996</v>
      </c>
      <c r="E9">
        <f t="shared" si="0"/>
        <v>0.29000000000000004</v>
      </c>
      <c r="F9">
        <f t="shared" si="0"/>
        <v>0.19999999999999996</v>
      </c>
      <c r="G9">
        <f t="shared" si="0"/>
        <v>-0.29999999999999993</v>
      </c>
    </row>
    <row r="10" spans="2:7" ht="12.75">
      <c r="B10">
        <v>-9</v>
      </c>
      <c r="C10">
        <f t="shared" si="0"/>
        <v>0.24</v>
      </c>
      <c r="D10">
        <f t="shared" si="0"/>
        <v>-0.21000000000000008</v>
      </c>
      <c r="E10">
        <f t="shared" si="0"/>
        <v>0.4099999999999999</v>
      </c>
      <c r="F10">
        <f t="shared" si="0"/>
        <v>0.31999999999999984</v>
      </c>
      <c r="G10">
        <f t="shared" si="0"/>
        <v>-0.18000000000000005</v>
      </c>
    </row>
    <row r="11" spans="2:7" ht="12.75">
      <c r="B11">
        <v>-8</v>
      </c>
      <c r="C11">
        <f t="shared" si="0"/>
        <v>0.3600000000000001</v>
      </c>
      <c r="D11">
        <f t="shared" si="0"/>
        <v>-0.08999999999999997</v>
      </c>
      <c r="E11">
        <f t="shared" si="0"/>
        <v>0.53</v>
      </c>
      <c r="F11">
        <f t="shared" si="0"/>
        <v>0.43999999999999995</v>
      </c>
      <c r="G11">
        <f t="shared" si="0"/>
        <v>-0.05999999999999994</v>
      </c>
    </row>
    <row r="12" spans="2:7" ht="12.75">
      <c r="B12">
        <v>-7</v>
      </c>
      <c r="C12">
        <f t="shared" si="0"/>
        <v>0.4800000000000001</v>
      </c>
      <c r="D12">
        <f t="shared" si="0"/>
        <v>0.030000000000000027</v>
      </c>
      <c r="E12">
        <f t="shared" si="0"/>
        <v>0.65</v>
      </c>
      <c r="F12">
        <f t="shared" si="0"/>
        <v>0.5599999999999999</v>
      </c>
      <c r="G12">
        <f t="shared" si="0"/>
        <v>0.06000000000000005</v>
      </c>
    </row>
    <row r="13" spans="2:7" ht="12.75">
      <c r="B13">
        <v>-6</v>
      </c>
      <c r="C13">
        <f t="shared" si="0"/>
        <v>0.6000000000000001</v>
      </c>
      <c r="D13">
        <f t="shared" si="0"/>
        <v>0.15000000000000002</v>
      </c>
      <c r="E13">
        <f t="shared" si="0"/>
        <v>0.77</v>
      </c>
      <c r="F13">
        <f t="shared" si="0"/>
        <v>0.6799999999999999</v>
      </c>
      <c r="G13">
        <f t="shared" si="0"/>
        <v>0.18000000000000005</v>
      </c>
    </row>
    <row r="14" spans="2:7" ht="12.75">
      <c r="B14">
        <v>-5</v>
      </c>
      <c r="C14">
        <f t="shared" si="0"/>
        <v>0.7200000000000001</v>
      </c>
      <c r="D14">
        <f t="shared" si="0"/>
        <v>0.27</v>
      </c>
      <c r="E14">
        <f t="shared" si="0"/>
        <v>0.89</v>
      </c>
      <c r="F14">
        <f t="shared" si="0"/>
        <v>0.7999999999999999</v>
      </c>
      <c r="G14">
        <f t="shared" si="0"/>
        <v>0.30000000000000004</v>
      </c>
    </row>
    <row r="15" spans="2:7" ht="12.75">
      <c r="B15">
        <v>-4</v>
      </c>
      <c r="C15">
        <f t="shared" si="0"/>
        <v>0.8400000000000001</v>
      </c>
      <c r="D15">
        <f t="shared" si="0"/>
        <v>0.39</v>
      </c>
      <c r="E15">
        <f t="shared" si="0"/>
        <v>1.01</v>
      </c>
      <c r="F15">
        <f t="shared" si="0"/>
        <v>0.9199999999999999</v>
      </c>
      <c r="G15">
        <f t="shared" si="0"/>
        <v>0.42000000000000004</v>
      </c>
    </row>
    <row r="16" spans="2:7" ht="12.75">
      <c r="B16">
        <v>-3</v>
      </c>
      <c r="C16">
        <f t="shared" si="0"/>
        <v>0.9600000000000001</v>
      </c>
      <c r="D16">
        <f t="shared" si="0"/>
        <v>0.51</v>
      </c>
      <c r="E16">
        <f t="shared" si="0"/>
        <v>1.13</v>
      </c>
      <c r="F16">
        <f t="shared" si="0"/>
        <v>1.04</v>
      </c>
      <c r="G16">
        <f t="shared" si="0"/>
        <v>0.54</v>
      </c>
    </row>
    <row r="17" spans="2:7" ht="12.75">
      <c r="B17">
        <v>-2</v>
      </c>
      <c r="C17">
        <f t="shared" si="0"/>
        <v>1.08</v>
      </c>
      <c r="D17">
        <f t="shared" si="0"/>
        <v>0.63</v>
      </c>
      <c r="E17">
        <f t="shared" si="0"/>
        <v>1.25</v>
      </c>
      <c r="F17">
        <f t="shared" si="0"/>
        <v>1.16</v>
      </c>
      <c r="G17">
        <f t="shared" si="0"/>
        <v>0.66</v>
      </c>
    </row>
    <row r="18" spans="2:7" ht="12.75">
      <c r="B18">
        <v>-1</v>
      </c>
      <c r="C18">
        <f t="shared" si="0"/>
        <v>1.2000000000000002</v>
      </c>
      <c r="D18">
        <f t="shared" si="0"/>
        <v>0.75</v>
      </c>
      <c r="E18">
        <f t="shared" si="0"/>
        <v>1.37</v>
      </c>
      <c r="F18">
        <f t="shared" si="0"/>
        <v>1.2799999999999998</v>
      </c>
      <c r="G18">
        <f t="shared" si="0"/>
        <v>0.78</v>
      </c>
    </row>
    <row r="19" spans="2:7" ht="12.75">
      <c r="B19">
        <v>0</v>
      </c>
      <c r="C19">
        <f aca="true" t="shared" si="1" ref="C19:G29">C$3+C$4*$B19</f>
        <v>1.32</v>
      </c>
      <c r="D19">
        <f t="shared" si="1"/>
        <v>0.87</v>
      </c>
      <c r="E19">
        <f t="shared" si="1"/>
        <v>1.49</v>
      </c>
      <c r="F19">
        <f t="shared" si="1"/>
        <v>1.4</v>
      </c>
      <c r="G19">
        <f t="shared" si="1"/>
        <v>0.9</v>
      </c>
    </row>
    <row r="20" spans="2:7" ht="12.75">
      <c r="B20">
        <v>1</v>
      </c>
      <c r="C20">
        <f t="shared" si="1"/>
        <v>1.44</v>
      </c>
      <c r="D20">
        <f t="shared" si="1"/>
        <v>0.99</v>
      </c>
      <c r="E20">
        <f t="shared" si="1"/>
        <v>1.6099999999999999</v>
      </c>
      <c r="F20">
        <f t="shared" si="1"/>
        <v>1.52</v>
      </c>
      <c r="G20">
        <f t="shared" si="1"/>
        <v>1.02</v>
      </c>
    </row>
    <row r="21" spans="2:7" ht="12.75">
      <c r="B21">
        <v>2</v>
      </c>
      <c r="C21">
        <f t="shared" si="1"/>
        <v>1.56</v>
      </c>
      <c r="D21">
        <f t="shared" si="1"/>
        <v>1.1099999999999999</v>
      </c>
      <c r="E21">
        <f t="shared" si="1"/>
        <v>1.73</v>
      </c>
      <c r="F21">
        <f t="shared" si="1"/>
        <v>1.64</v>
      </c>
      <c r="G21">
        <f t="shared" si="1"/>
        <v>1.1400000000000001</v>
      </c>
    </row>
    <row r="22" spans="2:7" ht="12.75">
      <c r="B22">
        <v>3</v>
      </c>
      <c r="C22">
        <f t="shared" si="1"/>
        <v>1.6800000000000002</v>
      </c>
      <c r="D22">
        <f t="shared" si="1"/>
        <v>1.23</v>
      </c>
      <c r="E22">
        <f t="shared" si="1"/>
        <v>1.85</v>
      </c>
      <c r="F22">
        <f t="shared" si="1"/>
        <v>1.7599999999999998</v>
      </c>
      <c r="G22">
        <f t="shared" si="1"/>
        <v>1.26</v>
      </c>
    </row>
    <row r="23" spans="2:7" ht="12.75">
      <c r="B23">
        <v>4</v>
      </c>
      <c r="C23">
        <f t="shared" si="1"/>
        <v>1.8</v>
      </c>
      <c r="D23">
        <f t="shared" si="1"/>
        <v>1.35</v>
      </c>
      <c r="E23">
        <f t="shared" si="1"/>
        <v>1.97</v>
      </c>
      <c r="F23">
        <f t="shared" si="1"/>
        <v>1.88</v>
      </c>
      <c r="G23">
        <f t="shared" si="1"/>
        <v>1.38</v>
      </c>
    </row>
    <row r="24" spans="2:7" ht="12.75">
      <c r="B24">
        <v>5</v>
      </c>
      <c r="C24">
        <f t="shared" si="1"/>
        <v>1.92</v>
      </c>
      <c r="D24">
        <f t="shared" si="1"/>
        <v>1.47</v>
      </c>
      <c r="E24">
        <f t="shared" si="1"/>
        <v>2.09</v>
      </c>
      <c r="F24">
        <f t="shared" si="1"/>
        <v>2</v>
      </c>
      <c r="G24">
        <f t="shared" si="1"/>
        <v>1.5</v>
      </c>
    </row>
    <row r="25" spans="2:7" ht="12.75">
      <c r="B25">
        <v>6</v>
      </c>
      <c r="C25">
        <f t="shared" si="1"/>
        <v>2.04</v>
      </c>
      <c r="D25">
        <f t="shared" si="1"/>
        <v>1.5899999999999999</v>
      </c>
      <c r="E25">
        <f t="shared" si="1"/>
        <v>2.21</v>
      </c>
      <c r="F25">
        <f t="shared" si="1"/>
        <v>2.12</v>
      </c>
      <c r="G25">
        <f t="shared" si="1"/>
        <v>1.62</v>
      </c>
    </row>
    <row r="26" spans="2:7" ht="12.75">
      <c r="B26">
        <v>7</v>
      </c>
      <c r="C26">
        <f t="shared" si="1"/>
        <v>2.16</v>
      </c>
      <c r="D26">
        <f t="shared" si="1"/>
        <v>1.71</v>
      </c>
      <c r="E26">
        <f t="shared" si="1"/>
        <v>2.33</v>
      </c>
      <c r="F26">
        <f t="shared" si="1"/>
        <v>2.2399999999999998</v>
      </c>
      <c r="G26">
        <f t="shared" si="1"/>
        <v>1.74</v>
      </c>
    </row>
    <row r="27" spans="2:7" ht="12.75">
      <c r="B27">
        <v>8</v>
      </c>
      <c r="C27">
        <f t="shared" si="1"/>
        <v>2.2800000000000002</v>
      </c>
      <c r="D27">
        <f t="shared" si="1"/>
        <v>1.83</v>
      </c>
      <c r="E27">
        <f t="shared" si="1"/>
        <v>2.45</v>
      </c>
      <c r="F27">
        <f t="shared" si="1"/>
        <v>2.36</v>
      </c>
      <c r="G27">
        <f t="shared" si="1"/>
        <v>1.8599999999999999</v>
      </c>
    </row>
    <row r="28" spans="2:7" ht="12.75">
      <c r="B28">
        <v>9</v>
      </c>
      <c r="C28">
        <f t="shared" si="1"/>
        <v>2.4000000000000004</v>
      </c>
      <c r="D28">
        <f t="shared" si="1"/>
        <v>1.9500000000000002</v>
      </c>
      <c r="E28">
        <f t="shared" si="1"/>
        <v>2.5700000000000003</v>
      </c>
      <c r="F28">
        <f t="shared" si="1"/>
        <v>2.48</v>
      </c>
      <c r="G28">
        <f t="shared" si="1"/>
        <v>1.98</v>
      </c>
    </row>
    <row r="29" spans="2:7" ht="12.75">
      <c r="B29">
        <v>10</v>
      </c>
      <c r="C29">
        <f t="shared" si="1"/>
        <v>2.52</v>
      </c>
      <c r="D29">
        <f t="shared" si="1"/>
        <v>2.07</v>
      </c>
      <c r="E29">
        <f t="shared" si="1"/>
        <v>2.69</v>
      </c>
      <c r="F29">
        <f t="shared" si="1"/>
        <v>2.5999999999999996</v>
      </c>
      <c r="G29">
        <f t="shared" si="1"/>
        <v>2.1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0">
      <selection activeCell="L34" sqref="L34"/>
    </sheetView>
  </sheetViews>
  <sheetFormatPr defaultColWidth="9.140625" defaultRowHeight="12.75"/>
  <sheetData>
    <row r="2" spans="3:5" ht="12.75">
      <c r="C2">
        <v>540</v>
      </c>
      <c r="D2">
        <v>541</v>
      </c>
      <c r="E2">
        <v>542</v>
      </c>
    </row>
    <row r="3" spans="2:7" ht="12.75">
      <c r="B3" t="s">
        <v>4</v>
      </c>
      <c r="C3">
        <v>1.04</v>
      </c>
      <c r="D3">
        <v>0.71</v>
      </c>
      <c r="E3">
        <v>0.8</v>
      </c>
      <c r="F3" s="2">
        <v>1.2</v>
      </c>
      <c r="G3">
        <v>0.6</v>
      </c>
    </row>
    <row r="4" spans="2:7" ht="12.75">
      <c r="B4" t="s">
        <v>5</v>
      </c>
      <c r="C4">
        <v>0.14</v>
      </c>
      <c r="D4">
        <v>0.14</v>
      </c>
      <c r="E4">
        <v>0.14</v>
      </c>
      <c r="F4">
        <v>0.14</v>
      </c>
      <c r="G4">
        <v>0.14</v>
      </c>
    </row>
    <row r="8" spans="3:7" ht="12.75">
      <c r="C8">
        <f>C2</f>
        <v>540</v>
      </c>
      <c r="D8">
        <f>D2</f>
        <v>541</v>
      </c>
      <c r="E8">
        <f>E2</f>
        <v>542</v>
      </c>
      <c r="F8" t="str">
        <f>"Theoretical Candidate at "&amp;TEXT(F3,"0.0")</f>
        <v>Theoretical Candidate at 1.2</v>
      </c>
      <c r="G8" t="str">
        <f>"Theoretical Candidate at "&amp;TEXT(G3,"0.0")</f>
        <v>Theoretical Candidate at 0.6</v>
      </c>
    </row>
    <row r="9" spans="2:7" ht="12.75">
      <c r="B9">
        <v>-10</v>
      </c>
      <c r="C9">
        <f aca="true" t="shared" si="0" ref="C9:G18">C$3+C$4*$B9</f>
        <v>-0.3600000000000001</v>
      </c>
      <c r="D9">
        <f t="shared" si="0"/>
        <v>-0.6900000000000002</v>
      </c>
      <c r="E9">
        <f t="shared" si="0"/>
        <v>-0.6000000000000001</v>
      </c>
      <c r="F9">
        <f t="shared" si="0"/>
        <v>-0.20000000000000018</v>
      </c>
      <c r="G9">
        <f t="shared" si="0"/>
        <v>-0.8000000000000002</v>
      </c>
    </row>
    <row r="10" spans="2:7" ht="12.75">
      <c r="B10">
        <v>-9</v>
      </c>
      <c r="C10">
        <f t="shared" si="0"/>
        <v>-0.2200000000000002</v>
      </c>
      <c r="D10">
        <f t="shared" si="0"/>
        <v>-0.5500000000000003</v>
      </c>
      <c r="E10">
        <f t="shared" si="0"/>
        <v>-0.4600000000000002</v>
      </c>
      <c r="F10">
        <f t="shared" si="0"/>
        <v>-0.060000000000000275</v>
      </c>
      <c r="G10">
        <f t="shared" si="0"/>
        <v>-0.6600000000000003</v>
      </c>
    </row>
    <row r="11" spans="2:7" ht="12.75">
      <c r="B11">
        <v>-8</v>
      </c>
      <c r="C11">
        <f t="shared" si="0"/>
        <v>-0.08000000000000007</v>
      </c>
      <c r="D11">
        <f t="shared" si="0"/>
        <v>-0.41000000000000014</v>
      </c>
      <c r="E11">
        <f t="shared" si="0"/>
        <v>-0.32000000000000006</v>
      </c>
      <c r="F11">
        <f t="shared" si="0"/>
        <v>0.07999999999999985</v>
      </c>
      <c r="G11">
        <f t="shared" si="0"/>
        <v>-0.5200000000000001</v>
      </c>
    </row>
    <row r="12" spans="2:7" ht="12.75">
      <c r="B12">
        <v>-7</v>
      </c>
      <c r="C12">
        <f t="shared" si="0"/>
        <v>0.05999999999999994</v>
      </c>
      <c r="D12">
        <f t="shared" si="0"/>
        <v>-0.27000000000000013</v>
      </c>
      <c r="E12">
        <f t="shared" si="0"/>
        <v>-0.18000000000000005</v>
      </c>
      <c r="F12">
        <f t="shared" si="0"/>
        <v>0.21999999999999986</v>
      </c>
      <c r="G12">
        <f t="shared" si="0"/>
        <v>-0.3800000000000001</v>
      </c>
    </row>
    <row r="13" spans="2:7" ht="12.75">
      <c r="B13">
        <v>-6</v>
      </c>
      <c r="C13">
        <f t="shared" si="0"/>
        <v>0.19999999999999996</v>
      </c>
      <c r="D13">
        <f t="shared" si="0"/>
        <v>-0.13000000000000012</v>
      </c>
      <c r="E13">
        <f t="shared" si="0"/>
        <v>-0.040000000000000036</v>
      </c>
      <c r="F13">
        <f t="shared" si="0"/>
        <v>0.3599999999999999</v>
      </c>
      <c r="G13">
        <f t="shared" si="0"/>
        <v>-0.2400000000000001</v>
      </c>
    </row>
    <row r="14" spans="2:7" ht="12.75">
      <c r="B14">
        <v>-5</v>
      </c>
      <c r="C14">
        <f t="shared" si="0"/>
        <v>0.33999999999999997</v>
      </c>
      <c r="D14">
        <f t="shared" si="0"/>
        <v>0.009999999999999898</v>
      </c>
      <c r="E14">
        <f t="shared" si="0"/>
        <v>0.09999999999999998</v>
      </c>
      <c r="F14">
        <f t="shared" si="0"/>
        <v>0.4999999999999999</v>
      </c>
      <c r="G14">
        <f t="shared" si="0"/>
        <v>-0.10000000000000009</v>
      </c>
    </row>
    <row r="15" spans="2:7" ht="12.75">
      <c r="B15">
        <v>-4</v>
      </c>
      <c r="C15">
        <f t="shared" si="0"/>
        <v>0.48</v>
      </c>
      <c r="D15">
        <f t="shared" si="0"/>
        <v>0.1499999999999999</v>
      </c>
      <c r="E15">
        <f t="shared" si="0"/>
        <v>0.24</v>
      </c>
      <c r="F15">
        <f t="shared" si="0"/>
        <v>0.6399999999999999</v>
      </c>
      <c r="G15">
        <f t="shared" si="0"/>
        <v>0.039999999999999925</v>
      </c>
    </row>
    <row r="16" spans="2:7" ht="12.75">
      <c r="B16">
        <v>-3</v>
      </c>
      <c r="C16">
        <f t="shared" si="0"/>
        <v>0.62</v>
      </c>
      <c r="D16">
        <f t="shared" si="0"/>
        <v>0.2899999999999999</v>
      </c>
      <c r="E16">
        <f t="shared" si="0"/>
        <v>0.38</v>
      </c>
      <c r="F16">
        <f t="shared" si="0"/>
        <v>0.7799999999999999</v>
      </c>
      <c r="G16">
        <f t="shared" si="0"/>
        <v>0.17999999999999994</v>
      </c>
    </row>
    <row r="17" spans="2:7" ht="12.75">
      <c r="B17">
        <v>-2</v>
      </c>
      <c r="C17">
        <f t="shared" si="0"/>
        <v>0.76</v>
      </c>
      <c r="D17">
        <f t="shared" si="0"/>
        <v>0.42999999999999994</v>
      </c>
      <c r="E17">
        <f t="shared" si="0"/>
        <v>0.52</v>
      </c>
      <c r="F17">
        <f t="shared" si="0"/>
        <v>0.9199999999999999</v>
      </c>
      <c r="G17">
        <f t="shared" si="0"/>
        <v>0.31999999999999995</v>
      </c>
    </row>
    <row r="18" spans="2:7" ht="12.75">
      <c r="B18">
        <v>-1</v>
      </c>
      <c r="C18">
        <f t="shared" si="0"/>
        <v>0.9</v>
      </c>
      <c r="D18">
        <f t="shared" si="0"/>
        <v>0.57</v>
      </c>
      <c r="E18">
        <f t="shared" si="0"/>
        <v>0.66</v>
      </c>
      <c r="F18">
        <f t="shared" si="0"/>
        <v>1.06</v>
      </c>
      <c r="G18">
        <f t="shared" si="0"/>
        <v>0.45999999999999996</v>
      </c>
    </row>
    <row r="19" spans="2:7" ht="12.75">
      <c r="B19">
        <v>0</v>
      </c>
      <c r="C19">
        <f aca="true" t="shared" si="1" ref="C19:G29">C$3+C$4*$B19</f>
        <v>1.04</v>
      </c>
      <c r="D19">
        <f t="shared" si="1"/>
        <v>0.71</v>
      </c>
      <c r="E19">
        <f t="shared" si="1"/>
        <v>0.8</v>
      </c>
      <c r="F19">
        <f t="shared" si="1"/>
        <v>1.2</v>
      </c>
      <c r="G19">
        <f t="shared" si="1"/>
        <v>0.6</v>
      </c>
    </row>
    <row r="20" spans="2:7" ht="12.75">
      <c r="B20">
        <v>1</v>
      </c>
      <c r="C20">
        <f t="shared" si="1"/>
        <v>1.1800000000000002</v>
      </c>
      <c r="D20">
        <f t="shared" si="1"/>
        <v>0.85</v>
      </c>
      <c r="E20">
        <f t="shared" si="1"/>
        <v>0.9400000000000001</v>
      </c>
      <c r="F20">
        <f t="shared" si="1"/>
        <v>1.3399999999999999</v>
      </c>
      <c r="G20">
        <f t="shared" si="1"/>
        <v>0.74</v>
      </c>
    </row>
    <row r="21" spans="2:7" ht="12.75">
      <c r="B21">
        <v>2</v>
      </c>
      <c r="C21">
        <f t="shared" si="1"/>
        <v>1.32</v>
      </c>
      <c r="D21">
        <f t="shared" si="1"/>
        <v>0.99</v>
      </c>
      <c r="E21">
        <f t="shared" si="1"/>
        <v>1.08</v>
      </c>
      <c r="F21">
        <f t="shared" si="1"/>
        <v>1.48</v>
      </c>
      <c r="G21">
        <f t="shared" si="1"/>
        <v>0.88</v>
      </c>
    </row>
    <row r="22" spans="2:7" ht="12.75">
      <c r="B22">
        <v>3</v>
      </c>
      <c r="C22">
        <f t="shared" si="1"/>
        <v>1.46</v>
      </c>
      <c r="D22">
        <f t="shared" si="1"/>
        <v>1.13</v>
      </c>
      <c r="E22">
        <f t="shared" si="1"/>
        <v>1.2200000000000002</v>
      </c>
      <c r="F22">
        <f t="shared" si="1"/>
        <v>1.62</v>
      </c>
      <c r="G22">
        <f t="shared" si="1"/>
        <v>1.02</v>
      </c>
    </row>
    <row r="23" spans="2:7" ht="12.75">
      <c r="B23">
        <v>4</v>
      </c>
      <c r="C23">
        <f t="shared" si="1"/>
        <v>1.6</v>
      </c>
      <c r="D23">
        <f t="shared" si="1"/>
        <v>1.27</v>
      </c>
      <c r="E23">
        <f t="shared" si="1"/>
        <v>1.36</v>
      </c>
      <c r="F23">
        <f t="shared" si="1"/>
        <v>1.76</v>
      </c>
      <c r="G23">
        <f t="shared" si="1"/>
        <v>1.1600000000000001</v>
      </c>
    </row>
    <row r="24" spans="2:7" ht="12.75">
      <c r="B24">
        <v>5</v>
      </c>
      <c r="C24">
        <f t="shared" si="1"/>
        <v>1.7400000000000002</v>
      </c>
      <c r="D24">
        <f t="shared" si="1"/>
        <v>1.4100000000000001</v>
      </c>
      <c r="E24">
        <f t="shared" si="1"/>
        <v>1.5</v>
      </c>
      <c r="F24">
        <f t="shared" si="1"/>
        <v>1.9</v>
      </c>
      <c r="G24">
        <f t="shared" si="1"/>
        <v>1.3</v>
      </c>
    </row>
    <row r="25" spans="2:7" ht="12.75">
      <c r="B25">
        <v>6</v>
      </c>
      <c r="C25">
        <f t="shared" si="1"/>
        <v>1.8800000000000001</v>
      </c>
      <c r="D25">
        <f t="shared" si="1"/>
        <v>1.55</v>
      </c>
      <c r="E25">
        <f t="shared" si="1"/>
        <v>1.6400000000000001</v>
      </c>
      <c r="F25">
        <f t="shared" si="1"/>
        <v>2.04</v>
      </c>
      <c r="G25">
        <f t="shared" si="1"/>
        <v>1.44</v>
      </c>
    </row>
    <row r="26" spans="2:7" ht="12.75">
      <c r="B26">
        <v>7</v>
      </c>
      <c r="C26">
        <f t="shared" si="1"/>
        <v>2.02</v>
      </c>
      <c r="D26">
        <f t="shared" si="1"/>
        <v>1.69</v>
      </c>
      <c r="E26">
        <f t="shared" si="1"/>
        <v>1.7800000000000002</v>
      </c>
      <c r="F26">
        <f t="shared" si="1"/>
        <v>2.18</v>
      </c>
      <c r="G26">
        <f t="shared" si="1"/>
        <v>1.58</v>
      </c>
    </row>
    <row r="27" spans="2:7" ht="12.75">
      <c r="B27">
        <v>8</v>
      </c>
      <c r="C27">
        <f t="shared" si="1"/>
        <v>2.16</v>
      </c>
      <c r="D27">
        <f t="shared" si="1"/>
        <v>1.83</v>
      </c>
      <c r="E27">
        <f t="shared" si="1"/>
        <v>1.9200000000000002</v>
      </c>
      <c r="F27">
        <f t="shared" si="1"/>
        <v>2.3200000000000003</v>
      </c>
      <c r="G27">
        <f t="shared" si="1"/>
        <v>1.7200000000000002</v>
      </c>
    </row>
    <row r="28" spans="2:7" ht="12.75">
      <c r="B28">
        <v>9</v>
      </c>
      <c r="C28">
        <f t="shared" si="1"/>
        <v>2.3000000000000003</v>
      </c>
      <c r="D28">
        <f t="shared" si="1"/>
        <v>1.9700000000000002</v>
      </c>
      <c r="E28">
        <f t="shared" si="1"/>
        <v>2.0600000000000005</v>
      </c>
      <c r="F28">
        <f t="shared" si="1"/>
        <v>2.46</v>
      </c>
      <c r="G28">
        <f t="shared" si="1"/>
        <v>1.8600000000000003</v>
      </c>
    </row>
    <row r="29" spans="2:7" ht="12.75">
      <c r="B29">
        <v>10</v>
      </c>
      <c r="C29">
        <f t="shared" si="1"/>
        <v>2.4400000000000004</v>
      </c>
      <c r="D29">
        <f t="shared" si="1"/>
        <v>2.1100000000000003</v>
      </c>
      <c r="E29">
        <f t="shared" si="1"/>
        <v>2.2</v>
      </c>
      <c r="F29">
        <f t="shared" si="1"/>
        <v>2.6</v>
      </c>
      <c r="G29">
        <f t="shared" si="1"/>
        <v>2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8"/>
  <sheetViews>
    <sheetView zoomScalePageLayoutView="0" workbookViewId="0" topLeftCell="A1">
      <selection activeCell="A1" sqref="A1:A16384"/>
    </sheetView>
  </sheetViews>
  <sheetFormatPr defaultColWidth="9.140625" defaultRowHeight="12.75"/>
  <sheetData>
    <row r="2" spans="2:7" ht="12.75">
      <c r="B2" t="s">
        <v>4</v>
      </c>
      <c r="C2">
        <v>9.35</v>
      </c>
      <c r="D2">
        <v>9.77</v>
      </c>
      <c r="E2">
        <v>9.3</v>
      </c>
      <c r="F2" s="2">
        <v>9</v>
      </c>
      <c r="G2" s="2">
        <v>8.5</v>
      </c>
    </row>
    <row r="3" spans="2:7" ht="12.75">
      <c r="B3" t="s">
        <v>5</v>
      </c>
      <c r="C3">
        <v>0.223</v>
      </c>
      <c r="D3">
        <v>0.103</v>
      </c>
      <c r="E3">
        <v>0.3</v>
      </c>
      <c r="F3">
        <v>0.22</v>
      </c>
      <c r="G3">
        <v>0.22</v>
      </c>
    </row>
    <row r="7" spans="3:7" ht="12.75">
      <c r="C7" s="1" t="s">
        <v>0</v>
      </c>
      <c r="D7" s="1" t="s">
        <v>2</v>
      </c>
      <c r="E7" s="1" t="s">
        <v>3</v>
      </c>
      <c r="F7" t="str">
        <f>"Theoretical Candidate at "&amp;TEXT(F2,"0.0")</f>
        <v>Theoretical Candidate at 9.0</v>
      </c>
      <c r="G7" t="str">
        <f>"Theoretical Candidate at "&amp;TEXT(G2,"0.0")</f>
        <v>Theoretical Candidate at 8.5</v>
      </c>
    </row>
    <row r="8" spans="2:7" ht="12.75">
      <c r="B8">
        <v>-10</v>
      </c>
      <c r="C8">
        <f aca="true" t="shared" si="0" ref="C8:G17">C$2+C$3*$B8</f>
        <v>7.119999999999999</v>
      </c>
      <c r="D8">
        <f t="shared" si="0"/>
        <v>8.74</v>
      </c>
      <c r="E8">
        <f t="shared" si="0"/>
        <v>6.300000000000001</v>
      </c>
      <c r="F8">
        <f t="shared" si="0"/>
        <v>6.8</v>
      </c>
      <c r="G8">
        <f t="shared" si="0"/>
        <v>6.3</v>
      </c>
    </row>
    <row r="9" spans="2:7" ht="12.75">
      <c r="B9">
        <v>-9</v>
      </c>
      <c r="C9">
        <f t="shared" si="0"/>
        <v>7.343</v>
      </c>
      <c r="D9">
        <f t="shared" si="0"/>
        <v>8.843</v>
      </c>
      <c r="E9">
        <f t="shared" si="0"/>
        <v>6.600000000000001</v>
      </c>
      <c r="F9">
        <f t="shared" si="0"/>
        <v>7.02</v>
      </c>
      <c r="G9">
        <f t="shared" si="0"/>
        <v>6.52</v>
      </c>
    </row>
    <row r="10" spans="2:7" ht="12.75">
      <c r="B10">
        <v>-8</v>
      </c>
      <c r="C10">
        <f t="shared" si="0"/>
        <v>7.566</v>
      </c>
      <c r="D10">
        <f t="shared" si="0"/>
        <v>8.946</v>
      </c>
      <c r="E10">
        <f t="shared" si="0"/>
        <v>6.9</v>
      </c>
      <c r="F10">
        <f t="shared" si="0"/>
        <v>7.24</v>
      </c>
      <c r="G10">
        <f t="shared" si="0"/>
        <v>6.74</v>
      </c>
    </row>
    <row r="11" spans="2:7" ht="12.75">
      <c r="B11">
        <v>-7</v>
      </c>
      <c r="C11">
        <f t="shared" si="0"/>
        <v>7.789</v>
      </c>
      <c r="D11">
        <f t="shared" si="0"/>
        <v>9.049</v>
      </c>
      <c r="E11">
        <f t="shared" si="0"/>
        <v>7.200000000000001</v>
      </c>
      <c r="F11">
        <f t="shared" si="0"/>
        <v>7.46</v>
      </c>
      <c r="G11">
        <f t="shared" si="0"/>
        <v>6.96</v>
      </c>
    </row>
    <row r="12" spans="2:7" ht="12.75">
      <c r="B12">
        <v>-6</v>
      </c>
      <c r="C12">
        <f t="shared" si="0"/>
        <v>8.012</v>
      </c>
      <c r="D12">
        <f t="shared" si="0"/>
        <v>9.152</v>
      </c>
      <c r="E12">
        <f t="shared" si="0"/>
        <v>7.500000000000001</v>
      </c>
      <c r="F12">
        <f t="shared" si="0"/>
        <v>7.68</v>
      </c>
      <c r="G12">
        <f t="shared" si="0"/>
        <v>7.18</v>
      </c>
    </row>
    <row r="13" spans="2:7" ht="12.75">
      <c r="B13">
        <v>-5</v>
      </c>
      <c r="C13">
        <f t="shared" si="0"/>
        <v>8.235</v>
      </c>
      <c r="D13">
        <f t="shared" si="0"/>
        <v>9.254999999999999</v>
      </c>
      <c r="E13">
        <f t="shared" si="0"/>
        <v>7.800000000000001</v>
      </c>
      <c r="F13">
        <f t="shared" si="0"/>
        <v>7.9</v>
      </c>
      <c r="G13">
        <f t="shared" si="0"/>
        <v>7.4</v>
      </c>
    </row>
    <row r="14" spans="2:7" ht="12.75">
      <c r="B14">
        <v>-4</v>
      </c>
      <c r="C14">
        <f t="shared" si="0"/>
        <v>8.458</v>
      </c>
      <c r="D14">
        <f t="shared" si="0"/>
        <v>9.357999999999999</v>
      </c>
      <c r="E14">
        <f t="shared" si="0"/>
        <v>8.100000000000001</v>
      </c>
      <c r="F14">
        <f t="shared" si="0"/>
        <v>8.12</v>
      </c>
      <c r="G14">
        <f t="shared" si="0"/>
        <v>7.62</v>
      </c>
    </row>
    <row r="15" spans="2:7" ht="12.75">
      <c r="B15">
        <v>-3</v>
      </c>
      <c r="C15">
        <f t="shared" si="0"/>
        <v>8.681</v>
      </c>
      <c r="D15">
        <f t="shared" si="0"/>
        <v>9.461</v>
      </c>
      <c r="E15">
        <f t="shared" si="0"/>
        <v>8.4</v>
      </c>
      <c r="F15">
        <f t="shared" si="0"/>
        <v>8.34</v>
      </c>
      <c r="G15">
        <f t="shared" si="0"/>
        <v>7.84</v>
      </c>
    </row>
    <row r="16" spans="2:7" ht="12.75">
      <c r="B16">
        <v>-2</v>
      </c>
      <c r="C16">
        <f t="shared" si="0"/>
        <v>8.904</v>
      </c>
      <c r="D16">
        <f t="shared" si="0"/>
        <v>9.564</v>
      </c>
      <c r="E16">
        <f t="shared" si="0"/>
        <v>8.700000000000001</v>
      </c>
      <c r="F16">
        <f t="shared" si="0"/>
        <v>8.56</v>
      </c>
      <c r="G16">
        <f t="shared" si="0"/>
        <v>8.06</v>
      </c>
    </row>
    <row r="17" spans="2:7" ht="12.75">
      <c r="B17">
        <v>-1</v>
      </c>
      <c r="C17">
        <f t="shared" si="0"/>
        <v>9.126999999999999</v>
      </c>
      <c r="D17">
        <f t="shared" si="0"/>
        <v>9.667</v>
      </c>
      <c r="E17">
        <f t="shared" si="0"/>
        <v>9</v>
      </c>
      <c r="F17">
        <f t="shared" si="0"/>
        <v>8.78</v>
      </c>
      <c r="G17">
        <f t="shared" si="0"/>
        <v>8.28</v>
      </c>
    </row>
    <row r="18" spans="2:7" ht="12.75">
      <c r="B18">
        <v>0</v>
      </c>
      <c r="C18">
        <f aca="true" t="shared" si="1" ref="C18:G28">C$2+C$3*$B18</f>
        <v>9.35</v>
      </c>
      <c r="D18">
        <f t="shared" si="1"/>
        <v>9.77</v>
      </c>
      <c r="E18">
        <f t="shared" si="1"/>
        <v>9.3</v>
      </c>
      <c r="F18">
        <f t="shared" si="1"/>
        <v>9</v>
      </c>
      <c r="G18">
        <f t="shared" si="1"/>
        <v>8.5</v>
      </c>
    </row>
    <row r="19" spans="2:7" ht="12.75">
      <c r="B19">
        <v>1</v>
      </c>
      <c r="C19">
        <f t="shared" si="1"/>
        <v>9.573</v>
      </c>
      <c r="D19">
        <f t="shared" si="1"/>
        <v>9.873</v>
      </c>
      <c r="E19">
        <f t="shared" si="1"/>
        <v>9.600000000000001</v>
      </c>
      <c r="F19">
        <f t="shared" si="1"/>
        <v>9.22</v>
      </c>
      <c r="G19">
        <f t="shared" si="1"/>
        <v>8.72</v>
      </c>
    </row>
    <row r="20" spans="2:7" ht="12.75">
      <c r="B20">
        <v>2</v>
      </c>
      <c r="C20">
        <f t="shared" si="1"/>
        <v>9.796</v>
      </c>
      <c r="D20">
        <f t="shared" si="1"/>
        <v>9.975999999999999</v>
      </c>
      <c r="E20">
        <f t="shared" si="1"/>
        <v>9.9</v>
      </c>
      <c r="F20">
        <f t="shared" si="1"/>
        <v>9.44</v>
      </c>
      <c r="G20">
        <f t="shared" si="1"/>
        <v>8.94</v>
      </c>
    </row>
    <row r="21" spans="2:7" ht="12.75">
      <c r="B21">
        <v>3</v>
      </c>
      <c r="C21">
        <f t="shared" si="1"/>
        <v>10.019</v>
      </c>
      <c r="D21">
        <f t="shared" si="1"/>
        <v>10.078999999999999</v>
      </c>
      <c r="E21">
        <f t="shared" si="1"/>
        <v>10.200000000000001</v>
      </c>
      <c r="F21">
        <f t="shared" si="1"/>
        <v>9.66</v>
      </c>
      <c r="G21">
        <f t="shared" si="1"/>
        <v>9.16</v>
      </c>
    </row>
    <row r="22" spans="2:7" ht="12.75">
      <c r="B22">
        <v>4</v>
      </c>
      <c r="C22">
        <f t="shared" si="1"/>
        <v>10.241999999999999</v>
      </c>
      <c r="D22">
        <f t="shared" si="1"/>
        <v>10.182</v>
      </c>
      <c r="E22">
        <f t="shared" si="1"/>
        <v>10.5</v>
      </c>
      <c r="F22">
        <f t="shared" si="1"/>
        <v>9.88</v>
      </c>
      <c r="G22">
        <f t="shared" si="1"/>
        <v>9.38</v>
      </c>
    </row>
    <row r="23" spans="2:7" ht="12.75">
      <c r="B23">
        <v>5</v>
      </c>
      <c r="C23">
        <f t="shared" si="1"/>
        <v>10.465</v>
      </c>
      <c r="D23">
        <f t="shared" si="1"/>
        <v>10.285</v>
      </c>
      <c r="E23">
        <f t="shared" si="1"/>
        <v>10.8</v>
      </c>
      <c r="F23">
        <f t="shared" si="1"/>
        <v>10.1</v>
      </c>
      <c r="G23">
        <f t="shared" si="1"/>
        <v>9.6</v>
      </c>
    </row>
    <row r="24" spans="2:7" ht="12.75">
      <c r="B24">
        <v>6</v>
      </c>
      <c r="C24">
        <f t="shared" si="1"/>
        <v>10.687999999999999</v>
      </c>
      <c r="D24">
        <f t="shared" si="1"/>
        <v>10.388</v>
      </c>
      <c r="E24">
        <f t="shared" si="1"/>
        <v>11.100000000000001</v>
      </c>
      <c r="F24">
        <f t="shared" si="1"/>
        <v>10.32</v>
      </c>
      <c r="G24">
        <f t="shared" si="1"/>
        <v>9.82</v>
      </c>
    </row>
    <row r="25" spans="2:7" ht="12.75">
      <c r="B25">
        <v>7</v>
      </c>
      <c r="C25">
        <f t="shared" si="1"/>
        <v>10.911</v>
      </c>
      <c r="D25">
        <f t="shared" si="1"/>
        <v>10.491</v>
      </c>
      <c r="E25">
        <f t="shared" si="1"/>
        <v>11.4</v>
      </c>
      <c r="F25">
        <f t="shared" si="1"/>
        <v>10.54</v>
      </c>
      <c r="G25">
        <f t="shared" si="1"/>
        <v>10.04</v>
      </c>
    </row>
    <row r="26" spans="2:7" ht="12.75">
      <c r="B26">
        <v>8</v>
      </c>
      <c r="C26">
        <f t="shared" si="1"/>
        <v>11.134</v>
      </c>
      <c r="D26">
        <f t="shared" si="1"/>
        <v>10.594</v>
      </c>
      <c r="E26">
        <f t="shared" si="1"/>
        <v>11.700000000000001</v>
      </c>
      <c r="F26">
        <f t="shared" si="1"/>
        <v>10.76</v>
      </c>
      <c r="G26">
        <f t="shared" si="1"/>
        <v>10.26</v>
      </c>
    </row>
    <row r="27" spans="2:7" ht="12.75">
      <c r="B27">
        <v>9</v>
      </c>
      <c r="C27">
        <f t="shared" si="1"/>
        <v>11.357</v>
      </c>
      <c r="D27">
        <f t="shared" si="1"/>
        <v>10.697</v>
      </c>
      <c r="E27">
        <f t="shared" si="1"/>
        <v>12</v>
      </c>
      <c r="F27">
        <f t="shared" si="1"/>
        <v>10.98</v>
      </c>
      <c r="G27">
        <f t="shared" si="1"/>
        <v>10.48</v>
      </c>
    </row>
    <row r="28" spans="2:7" ht="12.75">
      <c r="B28">
        <v>10</v>
      </c>
      <c r="C28">
        <f t="shared" si="1"/>
        <v>11.58</v>
      </c>
      <c r="D28">
        <f t="shared" si="1"/>
        <v>10.799999999999999</v>
      </c>
      <c r="E28">
        <f t="shared" si="1"/>
        <v>12.3</v>
      </c>
      <c r="F28">
        <f t="shared" si="1"/>
        <v>11.2</v>
      </c>
      <c r="G28">
        <f t="shared" si="1"/>
        <v>10.7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2:G28"/>
  <sheetViews>
    <sheetView zoomScalePageLayoutView="0" workbookViewId="0" topLeftCell="A10">
      <selection activeCell="F15" sqref="F15"/>
    </sheetView>
  </sheetViews>
  <sheetFormatPr defaultColWidth="9.140625" defaultRowHeight="12.75"/>
  <sheetData>
    <row r="2" spans="2:7" ht="12.75">
      <c r="B2" t="s">
        <v>4</v>
      </c>
      <c r="C2">
        <v>8.3</v>
      </c>
      <c r="D2">
        <v>17.5</v>
      </c>
      <c r="E2">
        <v>13.8</v>
      </c>
      <c r="F2" s="2">
        <v>26.4</v>
      </c>
      <c r="G2" s="2">
        <v>29.3</v>
      </c>
    </row>
    <row r="3" spans="2:7" ht="12.75">
      <c r="B3" t="s">
        <v>5</v>
      </c>
      <c r="C3">
        <v>2.32</v>
      </c>
      <c r="D3">
        <v>4.23</v>
      </c>
      <c r="E3">
        <v>2.14</v>
      </c>
      <c r="F3">
        <v>4.8</v>
      </c>
      <c r="G3">
        <v>4.8</v>
      </c>
    </row>
    <row r="7" spans="3:7" ht="12.75">
      <c r="C7" t="s">
        <v>1</v>
      </c>
      <c r="D7" t="s">
        <v>0</v>
      </c>
      <c r="E7">
        <v>1009</v>
      </c>
      <c r="F7" t="str">
        <f>"Theoretical Candidate at "&amp;TEXT(F2,"0.0")</f>
        <v>Theoretical Candidate at 26.4</v>
      </c>
      <c r="G7" t="str">
        <f>"Theoretical Candidate at "&amp;TEXT(G2,"0.0")</f>
        <v>Theoretical Candidate at 29.3</v>
      </c>
    </row>
    <row r="8" spans="2:7" ht="12.75">
      <c r="B8">
        <v>-10</v>
      </c>
      <c r="C8">
        <f aca="true" t="shared" si="0" ref="C8:G17">C$2+C$3*$B8</f>
        <v>-14.899999999999999</v>
      </c>
      <c r="D8">
        <f t="shared" si="0"/>
        <v>-24.800000000000004</v>
      </c>
      <c r="E8">
        <f t="shared" si="0"/>
        <v>-7.600000000000001</v>
      </c>
      <c r="F8">
        <f t="shared" si="0"/>
        <v>-21.6</v>
      </c>
      <c r="G8">
        <f t="shared" si="0"/>
        <v>-18.7</v>
      </c>
    </row>
    <row r="9" spans="2:7" ht="12.75">
      <c r="B9">
        <v>-9</v>
      </c>
      <c r="C9">
        <f t="shared" si="0"/>
        <v>-12.579999999999998</v>
      </c>
      <c r="D9">
        <f t="shared" si="0"/>
        <v>-20.570000000000007</v>
      </c>
      <c r="E9">
        <f t="shared" si="0"/>
        <v>-5.460000000000001</v>
      </c>
      <c r="F9">
        <f t="shared" si="0"/>
        <v>-16.799999999999997</v>
      </c>
      <c r="G9">
        <f t="shared" si="0"/>
        <v>-13.899999999999995</v>
      </c>
    </row>
    <row r="10" spans="2:7" ht="12.75">
      <c r="B10">
        <v>-8</v>
      </c>
      <c r="C10">
        <f t="shared" si="0"/>
        <v>-10.259999999999998</v>
      </c>
      <c r="D10">
        <f t="shared" si="0"/>
        <v>-16.340000000000003</v>
      </c>
      <c r="E10">
        <f t="shared" si="0"/>
        <v>-3.3200000000000003</v>
      </c>
      <c r="F10">
        <f t="shared" si="0"/>
        <v>-12</v>
      </c>
      <c r="G10">
        <f t="shared" si="0"/>
        <v>-9.099999999999998</v>
      </c>
    </row>
    <row r="11" spans="2:7" ht="12.75">
      <c r="B11">
        <v>-7</v>
      </c>
      <c r="C11">
        <f t="shared" si="0"/>
        <v>-7.939999999999998</v>
      </c>
      <c r="D11">
        <f t="shared" si="0"/>
        <v>-12.110000000000003</v>
      </c>
      <c r="E11">
        <f t="shared" si="0"/>
        <v>-1.1799999999999997</v>
      </c>
      <c r="F11">
        <f t="shared" si="0"/>
        <v>-7.200000000000003</v>
      </c>
      <c r="G11">
        <f t="shared" si="0"/>
        <v>-4.300000000000001</v>
      </c>
    </row>
    <row r="12" spans="2:7" ht="12.75">
      <c r="B12">
        <v>-6</v>
      </c>
      <c r="C12">
        <f t="shared" si="0"/>
        <v>-5.619999999999997</v>
      </c>
      <c r="D12">
        <f t="shared" si="0"/>
        <v>-7.880000000000003</v>
      </c>
      <c r="E12">
        <f t="shared" si="0"/>
        <v>0.9600000000000009</v>
      </c>
      <c r="F12">
        <f t="shared" si="0"/>
        <v>-2.3999999999999986</v>
      </c>
      <c r="G12">
        <f t="shared" si="0"/>
        <v>0.5000000000000036</v>
      </c>
    </row>
    <row r="13" spans="2:7" ht="12.75">
      <c r="B13">
        <v>-5</v>
      </c>
      <c r="C13">
        <f t="shared" si="0"/>
        <v>-3.299999999999999</v>
      </c>
      <c r="D13">
        <f t="shared" si="0"/>
        <v>-3.650000000000002</v>
      </c>
      <c r="E13">
        <f t="shared" si="0"/>
        <v>3.0999999999999996</v>
      </c>
      <c r="F13">
        <f t="shared" si="0"/>
        <v>2.3999999999999986</v>
      </c>
      <c r="G13">
        <f t="shared" si="0"/>
        <v>5.300000000000001</v>
      </c>
    </row>
    <row r="14" spans="2:7" ht="12.75">
      <c r="B14">
        <v>-4</v>
      </c>
      <c r="C14">
        <f t="shared" si="0"/>
        <v>-0.9799999999999986</v>
      </c>
      <c r="D14">
        <f t="shared" si="0"/>
        <v>0.5799999999999983</v>
      </c>
      <c r="E14">
        <f t="shared" si="0"/>
        <v>5.24</v>
      </c>
      <c r="F14">
        <f t="shared" si="0"/>
        <v>7.199999999999999</v>
      </c>
      <c r="G14">
        <f t="shared" si="0"/>
        <v>10.100000000000001</v>
      </c>
    </row>
    <row r="15" spans="2:7" ht="12.75">
      <c r="B15">
        <v>-3</v>
      </c>
      <c r="C15">
        <f t="shared" si="0"/>
        <v>1.3400000000000016</v>
      </c>
      <c r="D15">
        <f t="shared" si="0"/>
        <v>4.809999999999999</v>
      </c>
      <c r="E15">
        <f t="shared" si="0"/>
        <v>7.380000000000001</v>
      </c>
      <c r="F15">
        <f t="shared" si="0"/>
        <v>12</v>
      </c>
      <c r="G15">
        <f t="shared" si="0"/>
        <v>14.900000000000002</v>
      </c>
    </row>
    <row r="16" spans="2:7" ht="12.75">
      <c r="B16">
        <v>-2</v>
      </c>
      <c r="C16">
        <f t="shared" si="0"/>
        <v>3.660000000000001</v>
      </c>
      <c r="D16">
        <f t="shared" si="0"/>
        <v>9.04</v>
      </c>
      <c r="E16">
        <f t="shared" si="0"/>
        <v>9.52</v>
      </c>
      <c r="F16">
        <f t="shared" si="0"/>
        <v>16.799999999999997</v>
      </c>
      <c r="G16">
        <f t="shared" si="0"/>
        <v>19.700000000000003</v>
      </c>
    </row>
    <row r="17" spans="2:7" ht="12.75">
      <c r="B17">
        <v>-1</v>
      </c>
      <c r="C17">
        <f t="shared" si="0"/>
        <v>5.98</v>
      </c>
      <c r="D17">
        <f t="shared" si="0"/>
        <v>13.27</v>
      </c>
      <c r="E17">
        <f t="shared" si="0"/>
        <v>11.66</v>
      </c>
      <c r="F17">
        <f t="shared" si="0"/>
        <v>21.599999999999998</v>
      </c>
      <c r="G17">
        <f t="shared" si="0"/>
        <v>24.5</v>
      </c>
    </row>
    <row r="18" spans="2:7" ht="12.75">
      <c r="B18">
        <v>0</v>
      </c>
      <c r="C18">
        <f aca="true" t="shared" si="1" ref="C18:G28">C$2+C$3*$B18</f>
        <v>8.3</v>
      </c>
      <c r="D18">
        <f t="shared" si="1"/>
        <v>17.5</v>
      </c>
      <c r="E18">
        <f t="shared" si="1"/>
        <v>13.8</v>
      </c>
      <c r="F18">
        <f t="shared" si="1"/>
        <v>26.4</v>
      </c>
      <c r="G18">
        <f t="shared" si="1"/>
        <v>29.3</v>
      </c>
    </row>
    <row r="19" spans="2:7" ht="12.75">
      <c r="B19">
        <v>1</v>
      </c>
      <c r="C19">
        <f t="shared" si="1"/>
        <v>10.620000000000001</v>
      </c>
      <c r="D19">
        <f t="shared" si="1"/>
        <v>21.73</v>
      </c>
      <c r="E19">
        <f t="shared" si="1"/>
        <v>15.940000000000001</v>
      </c>
      <c r="F19">
        <f t="shared" si="1"/>
        <v>31.2</v>
      </c>
      <c r="G19">
        <f t="shared" si="1"/>
        <v>34.1</v>
      </c>
    </row>
    <row r="20" spans="2:7" ht="12.75">
      <c r="B20">
        <v>2</v>
      </c>
      <c r="C20">
        <f t="shared" si="1"/>
        <v>12.940000000000001</v>
      </c>
      <c r="D20">
        <f t="shared" si="1"/>
        <v>25.96</v>
      </c>
      <c r="E20">
        <f t="shared" si="1"/>
        <v>18.080000000000002</v>
      </c>
      <c r="F20">
        <f t="shared" si="1"/>
        <v>36</v>
      </c>
      <c r="G20">
        <f t="shared" si="1"/>
        <v>38.9</v>
      </c>
    </row>
    <row r="21" spans="2:7" ht="12.75">
      <c r="B21">
        <v>3</v>
      </c>
      <c r="C21">
        <f t="shared" si="1"/>
        <v>15.26</v>
      </c>
      <c r="D21">
        <f t="shared" si="1"/>
        <v>30.19</v>
      </c>
      <c r="E21">
        <f t="shared" si="1"/>
        <v>20.22</v>
      </c>
      <c r="F21">
        <f t="shared" si="1"/>
        <v>40.8</v>
      </c>
      <c r="G21">
        <f t="shared" si="1"/>
        <v>43.7</v>
      </c>
    </row>
    <row r="22" spans="2:7" ht="12.75">
      <c r="B22">
        <v>4</v>
      </c>
      <c r="C22">
        <f t="shared" si="1"/>
        <v>17.58</v>
      </c>
      <c r="D22">
        <f t="shared" si="1"/>
        <v>34.42</v>
      </c>
      <c r="E22">
        <f t="shared" si="1"/>
        <v>22.36</v>
      </c>
      <c r="F22">
        <f t="shared" si="1"/>
        <v>45.599999999999994</v>
      </c>
      <c r="G22">
        <f t="shared" si="1"/>
        <v>48.5</v>
      </c>
    </row>
    <row r="23" spans="2:7" ht="12.75">
      <c r="B23">
        <v>5</v>
      </c>
      <c r="C23">
        <f t="shared" si="1"/>
        <v>19.9</v>
      </c>
      <c r="D23">
        <f t="shared" si="1"/>
        <v>38.650000000000006</v>
      </c>
      <c r="E23">
        <f t="shared" si="1"/>
        <v>24.5</v>
      </c>
      <c r="F23">
        <f t="shared" si="1"/>
        <v>50.4</v>
      </c>
      <c r="G23">
        <f t="shared" si="1"/>
        <v>53.3</v>
      </c>
    </row>
    <row r="24" spans="2:7" ht="12.75">
      <c r="B24">
        <v>6</v>
      </c>
      <c r="C24">
        <f t="shared" si="1"/>
        <v>22.22</v>
      </c>
      <c r="D24">
        <f t="shared" si="1"/>
        <v>42.88</v>
      </c>
      <c r="E24">
        <f t="shared" si="1"/>
        <v>26.64</v>
      </c>
      <c r="F24">
        <f t="shared" si="1"/>
        <v>55.199999999999996</v>
      </c>
      <c r="G24">
        <f t="shared" si="1"/>
        <v>58.099999999999994</v>
      </c>
    </row>
    <row r="25" spans="2:7" ht="12.75">
      <c r="B25">
        <v>7</v>
      </c>
      <c r="C25">
        <f t="shared" si="1"/>
        <v>24.54</v>
      </c>
      <c r="D25">
        <f t="shared" si="1"/>
        <v>47.11</v>
      </c>
      <c r="E25">
        <f t="shared" si="1"/>
        <v>28.78</v>
      </c>
      <c r="F25">
        <f t="shared" si="1"/>
        <v>60</v>
      </c>
      <c r="G25">
        <f t="shared" si="1"/>
        <v>62.900000000000006</v>
      </c>
    </row>
    <row r="26" spans="2:7" ht="12.75">
      <c r="B26">
        <v>8</v>
      </c>
      <c r="C26">
        <f t="shared" si="1"/>
        <v>26.86</v>
      </c>
      <c r="D26">
        <f t="shared" si="1"/>
        <v>51.34</v>
      </c>
      <c r="E26">
        <f t="shared" si="1"/>
        <v>30.92</v>
      </c>
      <c r="F26">
        <f t="shared" si="1"/>
        <v>64.8</v>
      </c>
      <c r="G26">
        <f t="shared" si="1"/>
        <v>67.7</v>
      </c>
    </row>
    <row r="27" spans="2:7" ht="12.75">
      <c r="B27">
        <v>9</v>
      </c>
      <c r="C27">
        <f t="shared" si="1"/>
        <v>29.18</v>
      </c>
      <c r="D27">
        <f t="shared" si="1"/>
        <v>55.57000000000001</v>
      </c>
      <c r="E27">
        <f t="shared" si="1"/>
        <v>33.06</v>
      </c>
      <c r="F27">
        <f t="shared" si="1"/>
        <v>69.6</v>
      </c>
      <c r="G27">
        <f t="shared" si="1"/>
        <v>72.5</v>
      </c>
    </row>
    <row r="28" spans="2:7" ht="12.75">
      <c r="B28">
        <v>10</v>
      </c>
      <c r="C28">
        <f t="shared" si="1"/>
        <v>31.5</v>
      </c>
      <c r="D28">
        <f t="shared" si="1"/>
        <v>59.800000000000004</v>
      </c>
      <c r="E28">
        <f t="shared" si="1"/>
        <v>35.2</v>
      </c>
      <c r="F28">
        <f t="shared" si="1"/>
        <v>74.4</v>
      </c>
      <c r="G28">
        <f t="shared" si="1"/>
        <v>77.3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2:G28"/>
  <sheetViews>
    <sheetView zoomScalePageLayoutView="0" workbookViewId="0" topLeftCell="A7">
      <selection activeCell="F3" sqref="F3"/>
    </sheetView>
  </sheetViews>
  <sheetFormatPr defaultColWidth="9.140625" defaultRowHeight="12.75"/>
  <sheetData>
    <row r="2" spans="2:7" ht="12.75">
      <c r="B2" t="s">
        <v>4</v>
      </c>
      <c r="C2">
        <v>10.27</v>
      </c>
      <c r="D2">
        <v>9.37</v>
      </c>
      <c r="E2">
        <v>9.51</v>
      </c>
      <c r="F2" s="2">
        <v>5.6</v>
      </c>
      <c r="G2" s="2">
        <v>12.5</v>
      </c>
    </row>
    <row r="3" spans="2:7" ht="12.75">
      <c r="B3" t="s">
        <v>5</v>
      </c>
      <c r="C3">
        <v>0.11</v>
      </c>
      <c r="D3">
        <v>0.07</v>
      </c>
      <c r="E3">
        <v>0.1</v>
      </c>
      <c r="F3">
        <v>0</v>
      </c>
      <c r="G3">
        <v>0</v>
      </c>
    </row>
    <row r="7" spans="3:7" ht="12.75">
      <c r="C7" t="s">
        <v>1</v>
      </c>
      <c r="D7" t="s">
        <v>0</v>
      </c>
      <c r="E7">
        <v>1009</v>
      </c>
      <c r="F7" t="str">
        <f>"Theoretical Candidate at "&amp;TEXT(F2,"0.0")</f>
        <v>Theoretical Candidate at 5.6</v>
      </c>
      <c r="G7" t="str">
        <f>"Theoretical Candidate at "&amp;TEXT(G2,"0.0")</f>
        <v>Theoretical Candidate at 12.5</v>
      </c>
    </row>
    <row r="8" spans="2:7" ht="12.75">
      <c r="B8">
        <v>-10</v>
      </c>
      <c r="C8">
        <f aca="true" t="shared" si="0" ref="C8:G17">C$2+C$3*$B8</f>
        <v>9.17</v>
      </c>
      <c r="D8">
        <f t="shared" si="0"/>
        <v>8.67</v>
      </c>
      <c r="E8">
        <f t="shared" si="0"/>
        <v>8.51</v>
      </c>
      <c r="F8">
        <f t="shared" si="0"/>
        <v>5.6</v>
      </c>
      <c r="G8">
        <f t="shared" si="0"/>
        <v>12.5</v>
      </c>
    </row>
    <row r="9" spans="2:7" ht="12.75">
      <c r="B9">
        <v>-9</v>
      </c>
      <c r="C9">
        <f t="shared" si="0"/>
        <v>9.28</v>
      </c>
      <c r="D9">
        <f t="shared" si="0"/>
        <v>8.739999999999998</v>
      </c>
      <c r="E9">
        <f t="shared" si="0"/>
        <v>8.61</v>
      </c>
      <c r="F9">
        <f t="shared" si="0"/>
        <v>5.6</v>
      </c>
      <c r="G9">
        <f t="shared" si="0"/>
        <v>12.5</v>
      </c>
    </row>
    <row r="10" spans="2:7" ht="12.75">
      <c r="B10">
        <v>-8</v>
      </c>
      <c r="C10">
        <f t="shared" si="0"/>
        <v>9.389999999999999</v>
      </c>
      <c r="D10">
        <f t="shared" si="0"/>
        <v>8.809999999999999</v>
      </c>
      <c r="E10">
        <f t="shared" si="0"/>
        <v>8.709999999999999</v>
      </c>
      <c r="F10">
        <f t="shared" si="0"/>
        <v>5.6</v>
      </c>
      <c r="G10">
        <f t="shared" si="0"/>
        <v>12.5</v>
      </c>
    </row>
    <row r="11" spans="2:7" ht="12.75">
      <c r="B11">
        <v>-7</v>
      </c>
      <c r="C11">
        <f t="shared" si="0"/>
        <v>9.5</v>
      </c>
      <c r="D11">
        <f t="shared" si="0"/>
        <v>8.879999999999999</v>
      </c>
      <c r="E11">
        <f t="shared" si="0"/>
        <v>8.81</v>
      </c>
      <c r="F11">
        <f t="shared" si="0"/>
        <v>5.6</v>
      </c>
      <c r="G11">
        <f t="shared" si="0"/>
        <v>12.5</v>
      </c>
    </row>
    <row r="12" spans="2:7" ht="12.75">
      <c r="B12">
        <v>-6</v>
      </c>
      <c r="C12">
        <f t="shared" si="0"/>
        <v>9.61</v>
      </c>
      <c r="D12">
        <f t="shared" si="0"/>
        <v>8.95</v>
      </c>
      <c r="E12">
        <f t="shared" si="0"/>
        <v>8.91</v>
      </c>
      <c r="F12">
        <f t="shared" si="0"/>
        <v>5.6</v>
      </c>
      <c r="G12">
        <f t="shared" si="0"/>
        <v>12.5</v>
      </c>
    </row>
    <row r="13" spans="2:7" ht="12.75">
      <c r="B13">
        <v>-5</v>
      </c>
      <c r="C13">
        <f t="shared" si="0"/>
        <v>9.719999999999999</v>
      </c>
      <c r="D13">
        <f t="shared" si="0"/>
        <v>9.02</v>
      </c>
      <c r="E13">
        <f t="shared" si="0"/>
        <v>9.01</v>
      </c>
      <c r="F13">
        <f t="shared" si="0"/>
        <v>5.6</v>
      </c>
      <c r="G13">
        <f t="shared" si="0"/>
        <v>12.5</v>
      </c>
    </row>
    <row r="14" spans="2:7" ht="12.75">
      <c r="B14">
        <v>-4</v>
      </c>
      <c r="C14">
        <f t="shared" si="0"/>
        <v>9.83</v>
      </c>
      <c r="D14">
        <f t="shared" si="0"/>
        <v>9.09</v>
      </c>
      <c r="E14">
        <f t="shared" si="0"/>
        <v>9.11</v>
      </c>
      <c r="F14">
        <f t="shared" si="0"/>
        <v>5.6</v>
      </c>
      <c r="G14">
        <f t="shared" si="0"/>
        <v>12.5</v>
      </c>
    </row>
    <row r="15" spans="2:7" ht="12.75">
      <c r="B15">
        <v>-3</v>
      </c>
      <c r="C15">
        <f t="shared" si="0"/>
        <v>9.94</v>
      </c>
      <c r="D15">
        <f t="shared" si="0"/>
        <v>9.159999999999998</v>
      </c>
      <c r="E15">
        <f t="shared" si="0"/>
        <v>9.209999999999999</v>
      </c>
      <c r="F15">
        <f t="shared" si="0"/>
        <v>5.6</v>
      </c>
      <c r="G15">
        <f t="shared" si="0"/>
        <v>12.5</v>
      </c>
    </row>
    <row r="16" spans="2:7" ht="12.75">
      <c r="B16">
        <v>-2</v>
      </c>
      <c r="C16">
        <f t="shared" si="0"/>
        <v>10.049999999999999</v>
      </c>
      <c r="D16">
        <f t="shared" si="0"/>
        <v>9.229999999999999</v>
      </c>
      <c r="E16">
        <f t="shared" si="0"/>
        <v>9.31</v>
      </c>
      <c r="F16">
        <f t="shared" si="0"/>
        <v>5.6</v>
      </c>
      <c r="G16">
        <f t="shared" si="0"/>
        <v>12.5</v>
      </c>
    </row>
    <row r="17" spans="2:7" ht="12.75">
      <c r="B17">
        <v>-1</v>
      </c>
      <c r="C17">
        <f t="shared" si="0"/>
        <v>10.16</v>
      </c>
      <c r="D17">
        <f t="shared" si="0"/>
        <v>9.299999999999999</v>
      </c>
      <c r="E17">
        <f t="shared" si="0"/>
        <v>9.41</v>
      </c>
      <c r="F17">
        <f t="shared" si="0"/>
        <v>5.6</v>
      </c>
      <c r="G17">
        <f t="shared" si="0"/>
        <v>12.5</v>
      </c>
    </row>
    <row r="18" spans="2:7" ht="12.75">
      <c r="B18">
        <v>0</v>
      </c>
      <c r="C18">
        <f aca="true" t="shared" si="1" ref="C18:G28">C$2+C$3*$B18</f>
        <v>10.27</v>
      </c>
      <c r="D18">
        <f t="shared" si="1"/>
        <v>9.37</v>
      </c>
      <c r="E18">
        <f t="shared" si="1"/>
        <v>9.51</v>
      </c>
      <c r="F18">
        <f t="shared" si="1"/>
        <v>5.6</v>
      </c>
      <c r="G18">
        <f t="shared" si="1"/>
        <v>12.5</v>
      </c>
    </row>
    <row r="19" spans="2:7" ht="12.75">
      <c r="B19">
        <v>1</v>
      </c>
      <c r="C19">
        <f t="shared" si="1"/>
        <v>10.379999999999999</v>
      </c>
      <c r="D19">
        <f t="shared" si="1"/>
        <v>9.44</v>
      </c>
      <c r="E19">
        <f t="shared" si="1"/>
        <v>9.61</v>
      </c>
      <c r="F19">
        <f t="shared" si="1"/>
        <v>5.6</v>
      </c>
      <c r="G19">
        <f t="shared" si="1"/>
        <v>12.5</v>
      </c>
    </row>
    <row r="20" spans="2:7" ht="12.75">
      <c r="B20">
        <v>2</v>
      </c>
      <c r="C20">
        <f t="shared" si="1"/>
        <v>10.49</v>
      </c>
      <c r="D20">
        <f t="shared" si="1"/>
        <v>9.51</v>
      </c>
      <c r="E20">
        <f t="shared" si="1"/>
        <v>9.709999999999999</v>
      </c>
      <c r="F20">
        <f t="shared" si="1"/>
        <v>5.6</v>
      </c>
      <c r="G20">
        <f t="shared" si="1"/>
        <v>12.5</v>
      </c>
    </row>
    <row r="21" spans="2:7" ht="12.75">
      <c r="B21">
        <v>3</v>
      </c>
      <c r="C21">
        <f t="shared" si="1"/>
        <v>10.6</v>
      </c>
      <c r="D21">
        <f t="shared" si="1"/>
        <v>9.58</v>
      </c>
      <c r="E21">
        <f t="shared" si="1"/>
        <v>9.81</v>
      </c>
      <c r="F21">
        <f t="shared" si="1"/>
        <v>5.6</v>
      </c>
      <c r="G21">
        <f t="shared" si="1"/>
        <v>12.5</v>
      </c>
    </row>
    <row r="22" spans="2:7" ht="12.75">
      <c r="B22">
        <v>4</v>
      </c>
      <c r="C22">
        <f t="shared" si="1"/>
        <v>10.709999999999999</v>
      </c>
      <c r="D22">
        <f t="shared" si="1"/>
        <v>9.649999999999999</v>
      </c>
      <c r="E22">
        <f t="shared" si="1"/>
        <v>9.91</v>
      </c>
      <c r="F22">
        <f t="shared" si="1"/>
        <v>5.6</v>
      </c>
      <c r="G22">
        <f t="shared" si="1"/>
        <v>12.5</v>
      </c>
    </row>
    <row r="23" spans="2:7" ht="12.75">
      <c r="B23">
        <v>5</v>
      </c>
      <c r="C23">
        <f t="shared" si="1"/>
        <v>10.82</v>
      </c>
      <c r="D23">
        <f t="shared" si="1"/>
        <v>9.719999999999999</v>
      </c>
      <c r="E23">
        <f t="shared" si="1"/>
        <v>10.01</v>
      </c>
      <c r="F23">
        <f t="shared" si="1"/>
        <v>5.6</v>
      </c>
      <c r="G23">
        <f t="shared" si="1"/>
        <v>12.5</v>
      </c>
    </row>
    <row r="24" spans="2:7" ht="12.75">
      <c r="B24">
        <v>6</v>
      </c>
      <c r="C24">
        <f t="shared" si="1"/>
        <v>10.93</v>
      </c>
      <c r="D24">
        <f t="shared" si="1"/>
        <v>9.79</v>
      </c>
      <c r="E24">
        <f t="shared" si="1"/>
        <v>10.11</v>
      </c>
      <c r="F24">
        <f t="shared" si="1"/>
        <v>5.6</v>
      </c>
      <c r="G24">
        <f t="shared" si="1"/>
        <v>12.5</v>
      </c>
    </row>
    <row r="25" spans="2:7" ht="12.75">
      <c r="B25">
        <v>7</v>
      </c>
      <c r="C25">
        <f t="shared" si="1"/>
        <v>11.04</v>
      </c>
      <c r="D25">
        <f t="shared" si="1"/>
        <v>9.86</v>
      </c>
      <c r="E25">
        <f t="shared" si="1"/>
        <v>10.209999999999999</v>
      </c>
      <c r="F25">
        <f t="shared" si="1"/>
        <v>5.6</v>
      </c>
      <c r="G25">
        <f t="shared" si="1"/>
        <v>12.5</v>
      </c>
    </row>
    <row r="26" spans="2:7" ht="12.75">
      <c r="B26">
        <v>8</v>
      </c>
      <c r="C26">
        <f t="shared" si="1"/>
        <v>11.15</v>
      </c>
      <c r="D26">
        <f t="shared" si="1"/>
        <v>9.93</v>
      </c>
      <c r="E26">
        <f t="shared" si="1"/>
        <v>10.31</v>
      </c>
      <c r="F26">
        <f t="shared" si="1"/>
        <v>5.6</v>
      </c>
      <c r="G26">
        <f t="shared" si="1"/>
        <v>12.5</v>
      </c>
    </row>
    <row r="27" spans="2:7" ht="12.75">
      <c r="B27">
        <v>9</v>
      </c>
      <c r="C27">
        <f t="shared" si="1"/>
        <v>11.26</v>
      </c>
      <c r="D27">
        <f t="shared" si="1"/>
        <v>10</v>
      </c>
      <c r="E27">
        <f t="shared" si="1"/>
        <v>10.41</v>
      </c>
      <c r="F27">
        <f t="shared" si="1"/>
        <v>5.6</v>
      </c>
      <c r="G27">
        <f t="shared" si="1"/>
        <v>12.5</v>
      </c>
    </row>
    <row r="28" spans="2:7" ht="12.75">
      <c r="B28">
        <v>10</v>
      </c>
      <c r="C28">
        <f t="shared" si="1"/>
        <v>11.37</v>
      </c>
      <c r="D28">
        <f t="shared" si="1"/>
        <v>10.069999999999999</v>
      </c>
      <c r="E28">
        <f t="shared" si="1"/>
        <v>10.51</v>
      </c>
      <c r="F28">
        <f t="shared" si="1"/>
        <v>5.6</v>
      </c>
      <c r="G28">
        <f t="shared" si="1"/>
        <v>12.5</v>
      </c>
    </row>
  </sheetData>
  <sheetProtection/>
  <printOptions/>
  <pageMargins left="0.75" right="0.75" top="1" bottom="1" header="0.5" footer="0.5"/>
  <pageSetup orientation="portrait" paperSize="9"/>
  <drawing r:id="rId3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B2:E28"/>
  <sheetViews>
    <sheetView zoomScalePageLayoutView="0" workbookViewId="0" topLeftCell="A10">
      <selection activeCell="P10" sqref="P10"/>
    </sheetView>
  </sheetViews>
  <sheetFormatPr defaultColWidth="9.140625" defaultRowHeight="12.75"/>
  <cols>
    <col min="5" max="5" width="0" style="0" hidden="1" customWidth="1"/>
  </cols>
  <sheetData>
    <row r="2" spans="2:5" ht="12.75">
      <c r="B2" t="s">
        <v>4</v>
      </c>
      <c r="C2">
        <v>232.5</v>
      </c>
      <c r="D2" s="2">
        <v>240</v>
      </c>
      <c r="E2" s="2"/>
    </row>
    <row r="3" spans="2:4" ht="12.75">
      <c r="B3" t="s">
        <v>5</v>
      </c>
      <c r="C3">
        <v>50.5</v>
      </c>
      <c r="D3">
        <v>50.5</v>
      </c>
    </row>
    <row r="7" spans="3:5" ht="12.75">
      <c r="C7" t="s">
        <v>7</v>
      </c>
      <c r="D7" t="str">
        <f>"Theoretical Candidate at "&amp;TEXT(D2,"0.0")</f>
        <v>Theoretical Candidate at 240.0</v>
      </c>
      <c r="E7" t="str">
        <f>"Theoretical Candidate at "&amp;TEXT(E2,"0.0")</f>
        <v>Theoretical Candidate at 0.0</v>
      </c>
    </row>
    <row r="8" spans="2:5" ht="12.75">
      <c r="B8">
        <v>-10</v>
      </c>
      <c r="C8">
        <f aca="true" t="shared" si="0" ref="C8:E17">C$2+C$3*$B8</f>
        <v>-272.5</v>
      </c>
      <c r="D8">
        <f t="shared" si="0"/>
        <v>-265</v>
      </c>
      <c r="E8">
        <f t="shared" si="0"/>
        <v>0</v>
      </c>
    </row>
    <row r="9" spans="2:5" ht="12.75">
      <c r="B9">
        <v>-9</v>
      </c>
      <c r="C9">
        <f t="shared" si="0"/>
        <v>-222</v>
      </c>
      <c r="D9">
        <f t="shared" si="0"/>
        <v>-214.5</v>
      </c>
      <c r="E9">
        <f t="shared" si="0"/>
        <v>0</v>
      </c>
    </row>
    <row r="10" spans="2:5" ht="12.75">
      <c r="B10">
        <v>-8</v>
      </c>
      <c r="C10">
        <f t="shared" si="0"/>
        <v>-171.5</v>
      </c>
      <c r="D10">
        <f t="shared" si="0"/>
        <v>-164</v>
      </c>
      <c r="E10">
        <f t="shared" si="0"/>
        <v>0</v>
      </c>
    </row>
    <row r="11" spans="2:5" ht="12.75">
      <c r="B11">
        <v>-7</v>
      </c>
      <c r="C11">
        <f t="shared" si="0"/>
        <v>-121</v>
      </c>
      <c r="D11">
        <f t="shared" si="0"/>
        <v>-113.5</v>
      </c>
      <c r="E11">
        <f t="shared" si="0"/>
        <v>0</v>
      </c>
    </row>
    <row r="12" spans="2:5" ht="12.75">
      <c r="B12">
        <v>-6</v>
      </c>
      <c r="C12">
        <f t="shared" si="0"/>
        <v>-70.5</v>
      </c>
      <c r="D12">
        <f t="shared" si="0"/>
        <v>-63</v>
      </c>
      <c r="E12">
        <f t="shared" si="0"/>
        <v>0</v>
      </c>
    </row>
    <row r="13" spans="2:5" ht="12.75">
      <c r="B13">
        <v>-5</v>
      </c>
      <c r="C13">
        <f t="shared" si="0"/>
        <v>-20</v>
      </c>
      <c r="D13">
        <f t="shared" si="0"/>
        <v>-12.5</v>
      </c>
      <c r="E13">
        <f t="shared" si="0"/>
        <v>0</v>
      </c>
    </row>
    <row r="14" spans="2:5" ht="12.75">
      <c r="B14">
        <v>-4</v>
      </c>
      <c r="C14">
        <f t="shared" si="0"/>
        <v>30.5</v>
      </c>
      <c r="D14">
        <f t="shared" si="0"/>
        <v>38</v>
      </c>
      <c r="E14">
        <f t="shared" si="0"/>
        <v>0</v>
      </c>
    </row>
    <row r="15" spans="2:5" ht="12.75">
      <c r="B15">
        <v>-3</v>
      </c>
      <c r="C15">
        <f t="shared" si="0"/>
        <v>81</v>
      </c>
      <c r="D15">
        <f t="shared" si="0"/>
        <v>88.5</v>
      </c>
      <c r="E15">
        <f t="shared" si="0"/>
        <v>0</v>
      </c>
    </row>
    <row r="16" spans="2:5" ht="12.75">
      <c r="B16">
        <v>-2</v>
      </c>
      <c r="C16">
        <f t="shared" si="0"/>
        <v>131.5</v>
      </c>
      <c r="D16">
        <f t="shared" si="0"/>
        <v>139</v>
      </c>
      <c r="E16">
        <f t="shared" si="0"/>
        <v>0</v>
      </c>
    </row>
    <row r="17" spans="2:5" ht="12.75">
      <c r="B17">
        <v>-1</v>
      </c>
      <c r="C17">
        <f t="shared" si="0"/>
        <v>182</v>
      </c>
      <c r="D17">
        <f t="shared" si="0"/>
        <v>189.5</v>
      </c>
      <c r="E17">
        <f t="shared" si="0"/>
        <v>0</v>
      </c>
    </row>
    <row r="18" spans="2:5" ht="12.75">
      <c r="B18">
        <v>0</v>
      </c>
      <c r="C18">
        <f aca="true" t="shared" si="1" ref="C18:E28">C$2+C$3*$B18</f>
        <v>232.5</v>
      </c>
      <c r="D18">
        <f t="shared" si="1"/>
        <v>240</v>
      </c>
      <c r="E18">
        <f t="shared" si="1"/>
        <v>0</v>
      </c>
    </row>
    <row r="19" spans="2:5" ht="12.75">
      <c r="B19">
        <v>1</v>
      </c>
      <c r="C19">
        <f t="shared" si="1"/>
        <v>283</v>
      </c>
      <c r="D19">
        <f t="shared" si="1"/>
        <v>290.5</v>
      </c>
      <c r="E19">
        <f t="shared" si="1"/>
        <v>0</v>
      </c>
    </row>
    <row r="20" spans="2:5" ht="12.75">
      <c r="B20">
        <v>2</v>
      </c>
      <c r="C20">
        <f t="shared" si="1"/>
        <v>333.5</v>
      </c>
      <c r="D20">
        <f t="shared" si="1"/>
        <v>341</v>
      </c>
      <c r="E20">
        <f t="shared" si="1"/>
        <v>0</v>
      </c>
    </row>
    <row r="21" spans="2:5" ht="12.75">
      <c r="B21">
        <v>3</v>
      </c>
      <c r="C21">
        <f t="shared" si="1"/>
        <v>384</v>
      </c>
      <c r="D21">
        <f t="shared" si="1"/>
        <v>391.5</v>
      </c>
      <c r="E21">
        <f t="shared" si="1"/>
        <v>0</v>
      </c>
    </row>
    <row r="22" spans="2:5" ht="12.75">
      <c r="B22">
        <v>4</v>
      </c>
      <c r="C22">
        <f t="shared" si="1"/>
        <v>434.5</v>
      </c>
      <c r="D22">
        <f t="shared" si="1"/>
        <v>442</v>
      </c>
      <c r="E22">
        <f t="shared" si="1"/>
        <v>0</v>
      </c>
    </row>
    <row r="23" spans="2:5" ht="12.75">
      <c r="B23">
        <v>5</v>
      </c>
      <c r="C23">
        <f t="shared" si="1"/>
        <v>485</v>
      </c>
      <c r="D23">
        <f t="shared" si="1"/>
        <v>492.5</v>
      </c>
      <c r="E23">
        <f t="shared" si="1"/>
        <v>0</v>
      </c>
    </row>
    <row r="24" spans="2:5" ht="12.75">
      <c r="B24">
        <v>6</v>
      </c>
      <c r="C24">
        <f t="shared" si="1"/>
        <v>535.5</v>
      </c>
      <c r="D24">
        <f t="shared" si="1"/>
        <v>543</v>
      </c>
      <c r="E24">
        <f t="shared" si="1"/>
        <v>0</v>
      </c>
    </row>
    <row r="25" spans="2:5" ht="12.75">
      <c r="B25">
        <v>7</v>
      </c>
      <c r="C25">
        <f t="shared" si="1"/>
        <v>586</v>
      </c>
      <c r="D25">
        <f t="shared" si="1"/>
        <v>593.5</v>
      </c>
      <c r="E25">
        <f t="shared" si="1"/>
        <v>0</v>
      </c>
    </row>
    <row r="26" spans="2:5" ht="12.75">
      <c r="B26">
        <v>8</v>
      </c>
      <c r="C26">
        <f t="shared" si="1"/>
        <v>636.5</v>
      </c>
      <c r="D26">
        <f t="shared" si="1"/>
        <v>644</v>
      </c>
      <c r="E26">
        <f t="shared" si="1"/>
        <v>0</v>
      </c>
    </row>
    <row r="27" spans="2:5" ht="12.75">
      <c r="B27">
        <v>9</v>
      </c>
      <c r="C27">
        <f t="shared" si="1"/>
        <v>687</v>
      </c>
      <c r="D27">
        <f t="shared" si="1"/>
        <v>694.5</v>
      </c>
      <c r="E27">
        <f t="shared" si="1"/>
        <v>0</v>
      </c>
    </row>
    <row r="28" spans="2:5" ht="12.75">
      <c r="B28">
        <v>10</v>
      </c>
      <c r="C28">
        <f t="shared" si="1"/>
        <v>737.5</v>
      </c>
      <c r="D28">
        <f t="shared" si="1"/>
        <v>745</v>
      </c>
      <c r="E28">
        <f t="shared" si="1"/>
        <v>0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B2:E28"/>
  <sheetViews>
    <sheetView zoomScalePageLayoutView="0" workbookViewId="0" topLeftCell="A4">
      <selection activeCell="P16" sqref="P16"/>
    </sheetView>
  </sheetViews>
  <sheetFormatPr defaultColWidth="9.140625" defaultRowHeight="12.75"/>
  <cols>
    <col min="5" max="5" width="0" style="0" hidden="1" customWidth="1"/>
  </cols>
  <sheetData>
    <row r="2" spans="2:5" ht="12.75">
      <c r="B2" t="s">
        <v>4</v>
      </c>
      <c r="C2">
        <v>41</v>
      </c>
      <c r="D2" s="2">
        <v>70</v>
      </c>
      <c r="E2" s="2"/>
    </row>
    <row r="3" spans="2:4" ht="12.75">
      <c r="B3" t="s">
        <v>5</v>
      </c>
      <c r="C3">
        <v>16.1</v>
      </c>
      <c r="D3">
        <v>16.1</v>
      </c>
    </row>
    <row r="7" spans="3:5" ht="12.75">
      <c r="C7" t="s">
        <v>7</v>
      </c>
      <c r="D7" t="str">
        <f>"Theoretical Candidate at "&amp;TEXT(D2,"0.0")</f>
        <v>Theoretical Candidate at 70.0</v>
      </c>
      <c r="E7" t="str">
        <f>"Theoretical Candidate at "&amp;TEXT(E2,"0.0")</f>
        <v>Theoretical Candidate at 0.0</v>
      </c>
    </row>
    <row r="8" spans="2:5" ht="12.75">
      <c r="B8">
        <v>-10</v>
      </c>
      <c r="C8">
        <f aca="true" t="shared" si="0" ref="C8:E28">C$2+C$3*$B8</f>
        <v>-120</v>
      </c>
      <c r="D8">
        <f t="shared" si="0"/>
        <v>-91</v>
      </c>
      <c r="E8">
        <f t="shared" si="0"/>
        <v>0</v>
      </c>
    </row>
    <row r="9" spans="2:5" ht="12.75">
      <c r="B9">
        <v>-9</v>
      </c>
      <c r="C9">
        <f t="shared" si="0"/>
        <v>-103.9</v>
      </c>
      <c r="D9">
        <f t="shared" si="0"/>
        <v>-74.9</v>
      </c>
      <c r="E9">
        <f t="shared" si="0"/>
        <v>0</v>
      </c>
    </row>
    <row r="10" spans="2:5" ht="12.75">
      <c r="B10">
        <v>-8</v>
      </c>
      <c r="C10">
        <f t="shared" si="0"/>
        <v>-87.80000000000001</v>
      </c>
      <c r="D10">
        <f t="shared" si="0"/>
        <v>-58.80000000000001</v>
      </c>
      <c r="E10">
        <f t="shared" si="0"/>
        <v>0</v>
      </c>
    </row>
    <row r="11" spans="2:5" ht="12.75">
      <c r="B11">
        <v>-7</v>
      </c>
      <c r="C11">
        <f t="shared" si="0"/>
        <v>-71.70000000000002</v>
      </c>
      <c r="D11">
        <f t="shared" si="0"/>
        <v>-42.70000000000002</v>
      </c>
      <c r="E11">
        <f t="shared" si="0"/>
        <v>0</v>
      </c>
    </row>
    <row r="12" spans="2:5" ht="12.75">
      <c r="B12">
        <v>-6</v>
      </c>
      <c r="C12">
        <f t="shared" si="0"/>
        <v>-55.60000000000001</v>
      </c>
      <c r="D12">
        <f t="shared" si="0"/>
        <v>-26.60000000000001</v>
      </c>
      <c r="E12">
        <f t="shared" si="0"/>
        <v>0</v>
      </c>
    </row>
    <row r="13" spans="2:5" ht="12.75">
      <c r="B13">
        <v>-5</v>
      </c>
      <c r="C13">
        <f t="shared" si="0"/>
        <v>-39.5</v>
      </c>
      <c r="D13">
        <f t="shared" si="0"/>
        <v>-10.5</v>
      </c>
      <c r="E13">
        <f t="shared" si="0"/>
        <v>0</v>
      </c>
    </row>
    <row r="14" spans="2:5" ht="12.75">
      <c r="B14">
        <v>-4</v>
      </c>
      <c r="C14">
        <f t="shared" si="0"/>
        <v>-23.400000000000006</v>
      </c>
      <c r="D14">
        <f t="shared" si="0"/>
        <v>5.599999999999994</v>
      </c>
      <c r="E14">
        <f t="shared" si="0"/>
        <v>0</v>
      </c>
    </row>
    <row r="15" spans="2:5" ht="12.75">
      <c r="B15">
        <v>-3</v>
      </c>
      <c r="C15">
        <f t="shared" si="0"/>
        <v>-7.300000000000004</v>
      </c>
      <c r="D15">
        <f t="shared" si="0"/>
        <v>21.699999999999996</v>
      </c>
      <c r="E15">
        <f t="shared" si="0"/>
        <v>0</v>
      </c>
    </row>
    <row r="16" spans="2:5" ht="12.75">
      <c r="B16">
        <v>-2</v>
      </c>
      <c r="C16">
        <f t="shared" si="0"/>
        <v>8.799999999999997</v>
      </c>
      <c r="D16">
        <f t="shared" si="0"/>
        <v>37.8</v>
      </c>
      <c r="E16">
        <f t="shared" si="0"/>
        <v>0</v>
      </c>
    </row>
    <row r="17" spans="2:5" ht="12.75">
      <c r="B17">
        <v>-1</v>
      </c>
      <c r="C17">
        <f t="shared" si="0"/>
        <v>24.9</v>
      </c>
      <c r="D17">
        <f t="shared" si="0"/>
        <v>53.9</v>
      </c>
      <c r="E17">
        <f t="shared" si="0"/>
        <v>0</v>
      </c>
    </row>
    <row r="18" spans="2:5" ht="12.75">
      <c r="B18">
        <v>0</v>
      </c>
      <c r="C18">
        <f t="shared" si="0"/>
        <v>41</v>
      </c>
      <c r="D18">
        <f t="shared" si="0"/>
        <v>70</v>
      </c>
      <c r="E18">
        <f t="shared" si="0"/>
        <v>0</v>
      </c>
    </row>
    <row r="19" spans="2:5" ht="12.75">
      <c r="B19">
        <v>1</v>
      </c>
      <c r="C19">
        <f t="shared" si="0"/>
        <v>57.1</v>
      </c>
      <c r="D19">
        <f t="shared" si="0"/>
        <v>86.1</v>
      </c>
      <c r="E19">
        <f t="shared" si="0"/>
        <v>0</v>
      </c>
    </row>
    <row r="20" spans="2:5" ht="12.75">
      <c r="B20">
        <v>2</v>
      </c>
      <c r="C20">
        <f t="shared" si="0"/>
        <v>73.2</v>
      </c>
      <c r="D20">
        <f t="shared" si="0"/>
        <v>102.2</v>
      </c>
      <c r="E20">
        <f t="shared" si="0"/>
        <v>0</v>
      </c>
    </row>
    <row r="21" spans="2:5" ht="12.75">
      <c r="B21">
        <v>3</v>
      </c>
      <c r="C21">
        <f t="shared" si="0"/>
        <v>89.30000000000001</v>
      </c>
      <c r="D21">
        <f t="shared" si="0"/>
        <v>118.30000000000001</v>
      </c>
      <c r="E21">
        <f t="shared" si="0"/>
        <v>0</v>
      </c>
    </row>
    <row r="22" spans="2:5" ht="12.75">
      <c r="B22">
        <v>4</v>
      </c>
      <c r="C22">
        <f t="shared" si="0"/>
        <v>105.4</v>
      </c>
      <c r="D22">
        <f t="shared" si="0"/>
        <v>134.4</v>
      </c>
      <c r="E22">
        <f t="shared" si="0"/>
        <v>0</v>
      </c>
    </row>
    <row r="23" spans="2:5" ht="12.75">
      <c r="B23">
        <v>5</v>
      </c>
      <c r="C23">
        <f t="shared" si="0"/>
        <v>121.5</v>
      </c>
      <c r="D23">
        <f t="shared" si="0"/>
        <v>150.5</v>
      </c>
      <c r="E23">
        <f t="shared" si="0"/>
        <v>0</v>
      </c>
    </row>
    <row r="24" spans="2:5" ht="12.75">
      <c r="B24">
        <v>6</v>
      </c>
      <c r="C24">
        <f t="shared" si="0"/>
        <v>137.60000000000002</v>
      </c>
      <c r="D24">
        <f t="shared" si="0"/>
        <v>166.60000000000002</v>
      </c>
      <c r="E24">
        <f t="shared" si="0"/>
        <v>0</v>
      </c>
    </row>
    <row r="25" spans="2:5" ht="12.75">
      <c r="B25">
        <v>7</v>
      </c>
      <c r="C25">
        <f t="shared" si="0"/>
        <v>153.70000000000002</v>
      </c>
      <c r="D25">
        <f t="shared" si="0"/>
        <v>182.70000000000002</v>
      </c>
      <c r="E25">
        <f t="shared" si="0"/>
        <v>0</v>
      </c>
    </row>
    <row r="26" spans="2:5" ht="12.75">
      <c r="B26">
        <v>8</v>
      </c>
      <c r="C26">
        <f t="shared" si="0"/>
        <v>169.8</v>
      </c>
      <c r="D26">
        <f t="shared" si="0"/>
        <v>198.8</v>
      </c>
      <c r="E26">
        <f t="shared" si="0"/>
        <v>0</v>
      </c>
    </row>
    <row r="27" spans="2:5" ht="12.75">
      <c r="B27">
        <v>9</v>
      </c>
      <c r="C27">
        <f t="shared" si="0"/>
        <v>185.9</v>
      </c>
      <c r="D27">
        <f t="shared" si="0"/>
        <v>214.9</v>
      </c>
      <c r="E27">
        <f t="shared" si="0"/>
        <v>0</v>
      </c>
    </row>
    <row r="28" spans="2:5" ht="12.75">
      <c r="B28">
        <v>10</v>
      </c>
      <c r="C28">
        <f t="shared" si="0"/>
        <v>202</v>
      </c>
      <c r="D28">
        <f t="shared" si="0"/>
        <v>231</v>
      </c>
      <c r="E28">
        <f t="shared" si="0"/>
        <v>0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2:G28"/>
  <sheetViews>
    <sheetView zoomScalePageLayoutView="0" workbookViewId="0" topLeftCell="A4">
      <selection activeCell="F4" sqref="F4"/>
    </sheetView>
  </sheetViews>
  <sheetFormatPr defaultColWidth="9.140625" defaultRowHeight="12.75"/>
  <cols>
    <col min="7" max="7" width="0" style="0" hidden="1" customWidth="1"/>
  </cols>
  <sheetData>
    <row r="2" spans="2:7" ht="12.75">
      <c r="B2" t="s">
        <v>4</v>
      </c>
      <c r="C2">
        <v>216.4</v>
      </c>
      <c r="D2">
        <v>261.3</v>
      </c>
      <c r="E2">
        <v>327.7</v>
      </c>
      <c r="F2" s="2">
        <v>332</v>
      </c>
      <c r="G2" s="2">
        <v>29.3</v>
      </c>
    </row>
    <row r="3" spans="2:7" ht="12.75">
      <c r="B3" t="s">
        <v>5</v>
      </c>
      <c r="C3">
        <v>35.6</v>
      </c>
      <c r="D3">
        <v>38.8</v>
      </c>
      <c r="E3">
        <v>55.9</v>
      </c>
      <c r="F3">
        <v>35.6</v>
      </c>
      <c r="G3">
        <v>4.8</v>
      </c>
    </row>
    <row r="7" spans="3:7" ht="12.75">
      <c r="C7" t="s">
        <v>9</v>
      </c>
      <c r="D7" t="s">
        <v>8</v>
      </c>
      <c r="E7" t="s">
        <v>10</v>
      </c>
      <c r="F7" t="str">
        <f>"Theoretical Candidate at "&amp;TEXT(F2,"0.0")</f>
        <v>Theoretical Candidate at 332.0</v>
      </c>
      <c r="G7" t="str">
        <f>"Theoretical Candidate at "&amp;TEXT(G2,"0.0")</f>
        <v>Theoretical Candidate at 29.3</v>
      </c>
    </row>
    <row r="8" spans="2:7" ht="12.75">
      <c r="B8">
        <v>-10</v>
      </c>
      <c r="C8">
        <f aca="true" t="shared" si="0" ref="C8:G17">C$2+C$3*$B8</f>
        <v>-139.6</v>
      </c>
      <c r="D8">
        <f t="shared" si="0"/>
        <v>-126.69999999999999</v>
      </c>
      <c r="E8">
        <f t="shared" si="0"/>
        <v>-231.3</v>
      </c>
      <c r="F8">
        <f t="shared" si="0"/>
        <v>-24</v>
      </c>
      <c r="G8">
        <f t="shared" si="0"/>
        <v>-18.7</v>
      </c>
    </row>
    <row r="9" spans="2:7" ht="12.75">
      <c r="B9">
        <v>-9</v>
      </c>
      <c r="C9">
        <f t="shared" si="0"/>
        <v>-104.00000000000003</v>
      </c>
      <c r="D9">
        <f t="shared" si="0"/>
        <v>-87.89999999999998</v>
      </c>
      <c r="E9">
        <f t="shared" si="0"/>
        <v>-175.39999999999998</v>
      </c>
      <c r="F9">
        <f t="shared" si="0"/>
        <v>11.599999999999966</v>
      </c>
      <c r="G9">
        <f t="shared" si="0"/>
        <v>-13.899999999999995</v>
      </c>
    </row>
    <row r="10" spans="2:7" ht="12.75">
      <c r="B10">
        <v>-8</v>
      </c>
      <c r="C10">
        <f t="shared" si="0"/>
        <v>-68.4</v>
      </c>
      <c r="D10">
        <f t="shared" si="0"/>
        <v>-49.099999999999966</v>
      </c>
      <c r="E10">
        <f t="shared" si="0"/>
        <v>-119.5</v>
      </c>
      <c r="F10">
        <f t="shared" si="0"/>
        <v>47.19999999999999</v>
      </c>
      <c r="G10">
        <f t="shared" si="0"/>
        <v>-9.099999999999998</v>
      </c>
    </row>
    <row r="11" spans="2:7" ht="12.75">
      <c r="B11">
        <v>-7</v>
      </c>
      <c r="C11">
        <f t="shared" si="0"/>
        <v>-32.80000000000001</v>
      </c>
      <c r="D11">
        <f t="shared" si="0"/>
        <v>-10.299999999999955</v>
      </c>
      <c r="E11">
        <f t="shared" si="0"/>
        <v>-63.60000000000002</v>
      </c>
      <c r="F11">
        <f t="shared" si="0"/>
        <v>82.79999999999998</v>
      </c>
      <c r="G11">
        <f t="shared" si="0"/>
        <v>-4.300000000000001</v>
      </c>
    </row>
    <row r="12" spans="2:7" ht="12.75">
      <c r="B12">
        <v>-6</v>
      </c>
      <c r="C12">
        <f t="shared" si="0"/>
        <v>2.799999999999983</v>
      </c>
      <c r="D12">
        <f t="shared" si="0"/>
        <v>28.50000000000003</v>
      </c>
      <c r="E12">
        <f t="shared" si="0"/>
        <v>-7.699999999999989</v>
      </c>
      <c r="F12">
        <f t="shared" si="0"/>
        <v>118.39999999999998</v>
      </c>
      <c r="G12">
        <f t="shared" si="0"/>
        <v>0.5000000000000036</v>
      </c>
    </row>
    <row r="13" spans="2:7" ht="12.75">
      <c r="B13">
        <v>-5</v>
      </c>
      <c r="C13">
        <f t="shared" si="0"/>
        <v>38.400000000000006</v>
      </c>
      <c r="D13">
        <f t="shared" si="0"/>
        <v>67.30000000000001</v>
      </c>
      <c r="E13">
        <f t="shared" si="0"/>
        <v>48.19999999999999</v>
      </c>
      <c r="F13">
        <f t="shared" si="0"/>
        <v>154</v>
      </c>
      <c r="G13">
        <f t="shared" si="0"/>
        <v>5.300000000000001</v>
      </c>
    </row>
    <row r="14" spans="2:7" ht="12.75">
      <c r="B14">
        <v>-4</v>
      </c>
      <c r="C14">
        <f t="shared" si="0"/>
        <v>74</v>
      </c>
      <c r="D14">
        <f t="shared" si="0"/>
        <v>106.10000000000002</v>
      </c>
      <c r="E14">
        <f t="shared" si="0"/>
        <v>104.1</v>
      </c>
      <c r="F14">
        <f t="shared" si="0"/>
        <v>189.6</v>
      </c>
      <c r="G14">
        <f t="shared" si="0"/>
        <v>10.100000000000001</v>
      </c>
    </row>
    <row r="15" spans="2:7" ht="12.75">
      <c r="B15">
        <v>-3</v>
      </c>
      <c r="C15">
        <f t="shared" si="0"/>
        <v>109.6</v>
      </c>
      <c r="D15">
        <f t="shared" si="0"/>
        <v>144.90000000000003</v>
      </c>
      <c r="E15">
        <f t="shared" si="0"/>
        <v>160</v>
      </c>
      <c r="F15">
        <f t="shared" si="0"/>
        <v>225.2</v>
      </c>
      <c r="G15">
        <f t="shared" si="0"/>
        <v>14.900000000000002</v>
      </c>
    </row>
    <row r="16" spans="2:7" ht="12.75">
      <c r="B16">
        <v>-2</v>
      </c>
      <c r="C16">
        <f t="shared" si="0"/>
        <v>145.2</v>
      </c>
      <c r="D16">
        <f t="shared" si="0"/>
        <v>183.70000000000002</v>
      </c>
      <c r="E16">
        <f t="shared" si="0"/>
        <v>215.89999999999998</v>
      </c>
      <c r="F16">
        <f t="shared" si="0"/>
        <v>260.8</v>
      </c>
      <c r="G16">
        <f t="shared" si="0"/>
        <v>19.700000000000003</v>
      </c>
    </row>
    <row r="17" spans="2:7" ht="12.75">
      <c r="B17">
        <v>-1</v>
      </c>
      <c r="C17">
        <f t="shared" si="0"/>
        <v>180.8</v>
      </c>
      <c r="D17">
        <f t="shared" si="0"/>
        <v>222.5</v>
      </c>
      <c r="E17">
        <f t="shared" si="0"/>
        <v>271.8</v>
      </c>
      <c r="F17">
        <f t="shared" si="0"/>
        <v>296.4</v>
      </c>
      <c r="G17">
        <f t="shared" si="0"/>
        <v>24.5</v>
      </c>
    </row>
    <row r="18" spans="2:7" ht="12.75">
      <c r="B18">
        <v>0</v>
      </c>
      <c r="C18">
        <f aca="true" t="shared" si="1" ref="C18:G28">C$2+C$3*$B18</f>
        <v>216.4</v>
      </c>
      <c r="D18">
        <f t="shared" si="1"/>
        <v>261.3</v>
      </c>
      <c r="E18">
        <f t="shared" si="1"/>
        <v>327.7</v>
      </c>
      <c r="F18">
        <f t="shared" si="1"/>
        <v>332</v>
      </c>
      <c r="G18">
        <f t="shared" si="1"/>
        <v>29.3</v>
      </c>
    </row>
    <row r="19" spans="2:7" ht="12.75">
      <c r="B19">
        <v>1</v>
      </c>
      <c r="C19">
        <f t="shared" si="1"/>
        <v>252</v>
      </c>
      <c r="D19">
        <f t="shared" si="1"/>
        <v>300.1</v>
      </c>
      <c r="E19">
        <f t="shared" si="1"/>
        <v>383.59999999999997</v>
      </c>
      <c r="F19">
        <f t="shared" si="1"/>
        <v>367.6</v>
      </c>
      <c r="G19">
        <f t="shared" si="1"/>
        <v>34.1</v>
      </c>
    </row>
    <row r="20" spans="2:7" ht="12.75">
      <c r="B20">
        <v>2</v>
      </c>
      <c r="C20">
        <f t="shared" si="1"/>
        <v>287.6</v>
      </c>
      <c r="D20">
        <f t="shared" si="1"/>
        <v>338.9</v>
      </c>
      <c r="E20">
        <f t="shared" si="1"/>
        <v>439.5</v>
      </c>
      <c r="F20">
        <f t="shared" si="1"/>
        <v>403.2</v>
      </c>
      <c r="G20">
        <f t="shared" si="1"/>
        <v>38.9</v>
      </c>
    </row>
    <row r="21" spans="2:7" ht="12.75">
      <c r="B21">
        <v>3</v>
      </c>
      <c r="C21">
        <f t="shared" si="1"/>
        <v>323.20000000000005</v>
      </c>
      <c r="D21">
        <f t="shared" si="1"/>
        <v>377.7</v>
      </c>
      <c r="E21">
        <f t="shared" si="1"/>
        <v>495.4</v>
      </c>
      <c r="F21">
        <f t="shared" si="1"/>
        <v>438.8</v>
      </c>
      <c r="G21">
        <f t="shared" si="1"/>
        <v>43.7</v>
      </c>
    </row>
    <row r="22" spans="2:7" ht="12.75">
      <c r="B22">
        <v>4</v>
      </c>
      <c r="C22">
        <f t="shared" si="1"/>
        <v>358.8</v>
      </c>
      <c r="D22">
        <f t="shared" si="1"/>
        <v>416.5</v>
      </c>
      <c r="E22">
        <f t="shared" si="1"/>
        <v>551.3</v>
      </c>
      <c r="F22">
        <f t="shared" si="1"/>
        <v>474.4</v>
      </c>
      <c r="G22">
        <f t="shared" si="1"/>
        <v>48.5</v>
      </c>
    </row>
    <row r="23" spans="2:7" ht="12.75">
      <c r="B23">
        <v>5</v>
      </c>
      <c r="C23">
        <f t="shared" si="1"/>
        <v>394.4</v>
      </c>
      <c r="D23">
        <f t="shared" si="1"/>
        <v>455.3</v>
      </c>
      <c r="E23">
        <f t="shared" si="1"/>
        <v>607.2</v>
      </c>
      <c r="F23">
        <f t="shared" si="1"/>
        <v>510</v>
      </c>
      <c r="G23">
        <f t="shared" si="1"/>
        <v>53.3</v>
      </c>
    </row>
    <row r="24" spans="2:7" ht="12.75">
      <c r="B24">
        <v>6</v>
      </c>
      <c r="C24">
        <f t="shared" si="1"/>
        <v>430</v>
      </c>
      <c r="D24">
        <f t="shared" si="1"/>
        <v>494.1</v>
      </c>
      <c r="E24">
        <f t="shared" si="1"/>
        <v>663.0999999999999</v>
      </c>
      <c r="F24">
        <f t="shared" si="1"/>
        <v>545.6</v>
      </c>
      <c r="G24">
        <f t="shared" si="1"/>
        <v>58.099999999999994</v>
      </c>
    </row>
    <row r="25" spans="2:7" ht="12.75">
      <c r="B25">
        <v>7</v>
      </c>
      <c r="C25">
        <f t="shared" si="1"/>
        <v>465.6</v>
      </c>
      <c r="D25">
        <f t="shared" si="1"/>
        <v>532.9</v>
      </c>
      <c r="E25">
        <f t="shared" si="1"/>
        <v>719</v>
      </c>
      <c r="F25">
        <f t="shared" si="1"/>
        <v>581.2</v>
      </c>
      <c r="G25">
        <f t="shared" si="1"/>
        <v>62.900000000000006</v>
      </c>
    </row>
    <row r="26" spans="2:7" ht="12.75">
      <c r="B26">
        <v>8</v>
      </c>
      <c r="C26">
        <f t="shared" si="1"/>
        <v>501.20000000000005</v>
      </c>
      <c r="D26">
        <f t="shared" si="1"/>
        <v>571.7</v>
      </c>
      <c r="E26">
        <f t="shared" si="1"/>
        <v>774.9</v>
      </c>
      <c r="F26">
        <f t="shared" si="1"/>
        <v>616.8</v>
      </c>
      <c r="G26">
        <f t="shared" si="1"/>
        <v>67.7</v>
      </c>
    </row>
    <row r="27" spans="2:7" ht="12.75">
      <c r="B27">
        <v>9</v>
      </c>
      <c r="C27">
        <f t="shared" si="1"/>
        <v>536.8000000000001</v>
      </c>
      <c r="D27">
        <f t="shared" si="1"/>
        <v>610.5</v>
      </c>
      <c r="E27">
        <f t="shared" si="1"/>
        <v>830.8</v>
      </c>
      <c r="F27">
        <f t="shared" si="1"/>
        <v>652.4000000000001</v>
      </c>
      <c r="G27">
        <f t="shared" si="1"/>
        <v>72.5</v>
      </c>
    </row>
    <row r="28" spans="2:7" ht="12.75">
      <c r="B28">
        <v>10</v>
      </c>
      <c r="C28">
        <f t="shared" si="1"/>
        <v>572.4</v>
      </c>
      <c r="D28">
        <f t="shared" si="1"/>
        <v>649.3</v>
      </c>
      <c r="E28">
        <f t="shared" si="1"/>
        <v>886.7</v>
      </c>
      <c r="F28">
        <f t="shared" si="1"/>
        <v>688</v>
      </c>
      <c r="G28">
        <f t="shared" si="1"/>
        <v>77.3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B2:G28"/>
  <sheetViews>
    <sheetView zoomScalePageLayoutView="0" workbookViewId="0" topLeftCell="A7">
      <selection activeCell="E2" sqref="E2"/>
    </sheetView>
  </sheetViews>
  <sheetFormatPr defaultColWidth="9.140625" defaultRowHeight="12.75"/>
  <cols>
    <col min="7" max="7" width="0" style="0" hidden="1" customWidth="1"/>
  </cols>
  <sheetData>
    <row r="2" spans="2:7" ht="12.75">
      <c r="B2" t="s">
        <v>4</v>
      </c>
      <c r="C2">
        <v>17.5</v>
      </c>
      <c r="D2">
        <v>55.3</v>
      </c>
      <c r="E2">
        <v>27.3</v>
      </c>
      <c r="F2" s="2">
        <v>24</v>
      </c>
      <c r="G2" s="2">
        <v>29.3</v>
      </c>
    </row>
    <row r="3" spans="2:7" ht="12.75">
      <c r="B3" t="s">
        <v>5</v>
      </c>
      <c r="C3">
        <v>15.7</v>
      </c>
      <c r="D3">
        <v>20.2</v>
      </c>
      <c r="E3">
        <v>16.6</v>
      </c>
      <c r="F3">
        <v>15.7</v>
      </c>
      <c r="G3">
        <v>4.8</v>
      </c>
    </row>
    <row r="7" spans="3:7" ht="12.75">
      <c r="C7" t="s">
        <v>9</v>
      </c>
      <c r="D7" t="s">
        <v>8</v>
      </c>
      <c r="E7" t="s">
        <v>10</v>
      </c>
      <c r="F7" t="str">
        <f>"Theoretical Candidate at "&amp;TEXT(F2,"0.0")</f>
        <v>Theoretical Candidate at 24.0</v>
      </c>
      <c r="G7" t="str">
        <f>"Theoretical Candidate at "&amp;TEXT(G2,"0.0")</f>
        <v>Theoretical Candidate at 29.3</v>
      </c>
    </row>
    <row r="8" spans="2:7" ht="12.75">
      <c r="B8">
        <v>-10</v>
      </c>
      <c r="C8">
        <f aca="true" t="shared" si="0" ref="C8:G17">C$2+C$3*$B8</f>
        <v>-139.5</v>
      </c>
      <c r="D8">
        <f t="shared" si="0"/>
        <v>-146.7</v>
      </c>
      <c r="E8">
        <f t="shared" si="0"/>
        <v>-138.7</v>
      </c>
      <c r="F8">
        <f t="shared" si="0"/>
        <v>-133</v>
      </c>
      <c r="G8">
        <f t="shared" si="0"/>
        <v>-18.7</v>
      </c>
    </row>
    <row r="9" spans="2:7" ht="12.75">
      <c r="B9">
        <v>-9</v>
      </c>
      <c r="C9">
        <f t="shared" si="0"/>
        <v>-123.79999999999998</v>
      </c>
      <c r="D9">
        <f t="shared" si="0"/>
        <v>-126.49999999999999</v>
      </c>
      <c r="E9">
        <f t="shared" si="0"/>
        <v>-122.10000000000001</v>
      </c>
      <c r="F9">
        <f t="shared" si="0"/>
        <v>-117.29999999999998</v>
      </c>
      <c r="G9">
        <f t="shared" si="0"/>
        <v>-13.899999999999995</v>
      </c>
    </row>
    <row r="10" spans="2:7" ht="12.75">
      <c r="B10">
        <v>-8</v>
      </c>
      <c r="C10">
        <f t="shared" si="0"/>
        <v>-108.1</v>
      </c>
      <c r="D10">
        <f t="shared" si="0"/>
        <v>-106.3</v>
      </c>
      <c r="E10">
        <f t="shared" si="0"/>
        <v>-105.50000000000001</v>
      </c>
      <c r="F10">
        <f t="shared" si="0"/>
        <v>-101.6</v>
      </c>
      <c r="G10">
        <f t="shared" si="0"/>
        <v>-9.099999999999998</v>
      </c>
    </row>
    <row r="11" spans="2:7" ht="12.75">
      <c r="B11">
        <v>-7</v>
      </c>
      <c r="C11">
        <f t="shared" si="0"/>
        <v>-92.39999999999999</v>
      </c>
      <c r="D11">
        <f t="shared" si="0"/>
        <v>-86.10000000000001</v>
      </c>
      <c r="E11">
        <f t="shared" si="0"/>
        <v>-88.90000000000002</v>
      </c>
      <c r="F11">
        <f t="shared" si="0"/>
        <v>-85.89999999999999</v>
      </c>
      <c r="G11">
        <f t="shared" si="0"/>
        <v>-4.300000000000001</v>
      </c>
    </row>
    <row r="12" spans="2:7" ht="12.75">
      <c r="B12">
        <v>-6</v>
      </c>
      <c r="C12">
        <f t="shared" si="0"/>
        <v>-76.69999999999999</v>
      </c>
      <c r="D12">
        <f t="shared" si="0"/>
        <v>-65.89999999999999</v>
      </c>
      <c r="E12">
        <f t="shared" si="0"/>
        <v>-72.30000000000001</v>
      </c>
      <c r="F12">
        <f t="shared" si="0"/>
        <v>-70.19999999999999</v>
      </c>
      <c r="G12">
        <f t="shared" si="0"/>
        <v>0.5000000000000036</v>
      </c>
    </row>
    <row r="13" spans="2:7" ht="12.75">
      <c r="B13">
        <v>-5</v>
      </c>
      <c r="C13">
        <f t="shared" si="0"/>
        <v>-61</v>
      </c>
      <c r="D13">
        <f t="shared" si="0"/>
        <v>-45.7</v>
      </c>
      <c r="E13">
        <f t="shared" si="0"/>
        <v>-55.7</v>
      </c>
      <c r="F13">
        <f t="shared" si="0"/>
        <v>-54.5</v>
      </c>
      <c r="G13">
        <f t="shared" si="0"/>
        <v>5.300000000000001</v>
      </c>
    </row>
    <row r="14" spans="2:7" ht="12.75">
      <c r="B14">
        <v>-4</v>
      </c>
      <c r="C14">
        <f t="shared" si="0"/>
        <v>-45.3</v>
      </c>
      <c r="D14">
        <f t="shared" si="0"/>
        <v>-25.5</v>
      </c>
      <c r="E14">
        <f t="shared" si="0"/>
        <v>-39.10000000000001</v>
      </c>
      <c r="F14">
        <f t="shared" si="0"/>
        <v>-38.8</v>
      </c>
      <c r="G14">
        <f t="shared" si="0"/>
        <v>10.100000000000001</v>
      </c>
    </row>
    <row r="15" spans="2:7" ht="12.75">
      <c r="B15">
        <v>-3</v>
      </c>
      <c r="C15">
        <f t="shared" si="0"/>
        <v>-29.599999999999994</v>
      </c>
      <c r="D15">
        <f t="shared" si="0"/>
        <v>-5.299999999999997</v>
      </c>
      <c r="E15">
        <f t="shared" si="0"/>
        <v>-22.500000000000004</v>
      </c>
      <c r="F15">
        <f t="shared" si="0"/>
        <v>-23.099999999999994</v>
      </c>
      <c r="G15">
        <f t="shared" si="0"/>
        <v>14.900000000000002</v>
      </c>
    </row>
    <row r="16" spans="2:7" ht="12.75">
      <c r="B16">
        <v>-2</v>
      </c>
      <c r="C16">
        <f t="shared" si="0"/>
        <v>-13.899999999999999</v>
      </c>
      <c r="D16">
        <f t="shared" si="0"/>
        <v>14.899999999999999</v>
      </c>
      <c r="E16">
        <f t="shared" si="0"/>
        <v>-5.900000000000002</v>
      </c>
      <c r="F16">
        <f t="shared" si="0"/>
        <v>-7.399999999999999</v>
      </c>
      <c r="G16">
        <f t="shared" si="0"/>
        <v>19.700000000000003</v>
      </c>
    </row>
    <row r="17" spans="2:7" ht="12.75">
      <c r="B17">
        <v>-1</v>
      </c>
      <c r="C17">
        <f t="shared" si="0"/>
        <v>1.8000000000000007</v>
      </c>
      <c r="D17">
        <f t="shared" si="0"/>
        <v>35.099999999999994</v>
      </c>
      <c r="E17">
        <f t="shared" si="0"/>
        <v>10.7</v>
      </c>
      <c r="F17">
        <f t="shared" si="0"/>
        <v>8.3</v>
      </c>
      <c r="G17">
        <f t="shared" si="0"/>
        <v>24.5</v>
      </c>
    </row>
    <row r="18" spans="2:7" ht="12.75">
      <c r="B18">
        <v>0</v>
      </c>
      <c r="C18">
        <f aca="true" t="shared" si="1" ref="C18:G28">C$2+C$3*$B18</f>
        <v>17.5</v>
      </c>
      <c r="D18">
        <f t="shared" si="1"/>
        <v>55.3</v>
      </c>
      <c r="E18">
        <f t="shared" si="1"/>
        <v>27.3</v>
      </c>
      <c r="F18">
        <f t="shared" si="1"/>
        <v>24</v>
      </c>
      <c r="G18">
        <f t="shared" si="1"/>
        <v>29.3</v>
      </c>
    </row>
    <row r="19" spans="2:7" ht="12.75">
      <c r="B19">
        <v>1</v>
      </c>
      <c r="C19">
        <f t="shared" si="1"/>
        <v>33.2</v>
      </c>
      <c r="D19">
        <f t="shared" si="1"/>
        <v>75.5</v>
      </c>
      <c r="E19">
        <f t="shared" si="1"/>
        <v>43.900000000000006</v>
      </c>
      <c r="F19">
        <f t="shared" si="1"/>
        <v>39.7</v>
      </c>
      <c r="G19">
        <f t="shared" si="1"/>
        <v>34.1</v>
      </c>
    </row>
    <row r="20" spans="2:7" ht="12.75">
      <c r="B20">
        <v>2</v>
      </c>
      <c r="C20">
        <f t="shared" si="1"/>
        <v>48.9</v>
      </c>
      <c r="D20">
        <f t="shared" si="1"/>
        <v>95.69999999999999</v>
      </c>
      <c r="E20">
        <f t="shared" si="1"/>
        <v>60.5</v>
      </c>
      <c r="F20">
        <f t="shared" si="1"/>
        <v>55.4</v>
      </c>
      <c r="G20">
        <f t="shared" si="1"/>
        <v>38.9</v>
      </c>
    </row>
    <row r="21" spans="2:7" ht="12.75">
      <c r="B21">
        <v>3</v>
      </c>
      <c r="C21">
        <f t="shared" si="1"/>
        <v>64.6</v>
      </c>
      <c r="D21">
        <f t="shared" si="1"/>
        <v>115.89999999999999</v>
      </c>
      <c r="E21">
        <f t="shared" si="1"/>
        <v>77.10000000000001</v>
      </c>
      <c r="F21">
        <f t="shared" si="1"/>
        <v>71.1</v>
      </c>
      <c r="G21">
        <f t="shared" si="1"/>
        <v>43.7</v>
      </c>
    </row>
    <row r="22" spans="2:7" ht="12.75">
      <c r="B22">
        <v>4</v>
      </c>
      <c r="C22">
        <f t="shared" si="1"/>
        <v>80.3</v>
      </c>
      <c r="D22">
        <f t="shared" si="1"/>
        <v>136.1</v>
      </c>
      <c r="E22">
        <f t="shared" si="1"/>
        <v>93.7</v>
      </c>
      <c r="F22">
        <f t="shared" si="1"/>
        <v>86.8</v>
      </c>
      <c r="G22">
        <f t="shared" si="1"/>
        <v>48.5</v>
      </c>
    </row>
    <row r="23" spans="2:7" ht="12.75">
      <c r="B23">
        <v>5</v>
      </c>
      <c r="C23">
        <f t="shared" si="1"/>
        <v>96</v>
      </c>
      <c r="D23">
        <f t="shared" si="1"/>
        <v>156.3</v>
      </c>
      <c r="E23">
        <f t="shared" si="1"/>
        <v>110.3</v>
      </c>
      <c r="F23">
        <f t="shared" si="1"/>
        <v>102.5</v>
      </c>
      <c r="G23">
        <f t="shared" si="1"/>
        <v>53.3</v>
      </c>
    </row>
    <row r="24" spans="2:7" ht="12.75">
      <c r="B24">
        <v>6</v>
      </c>
      <c r="C24">
        <f t="shared" si="1"/>
        <v>111.69999999999999</v>
      </c>
      <c r="D24">
        <f t="shared" si="1"/>
        <v>176.5</v>
      </c>
      <c r="E24">
        <f t="shared" si="1"/>
        <v>126.9</v>
      </c>
      <c r="F24">
        <f t="shared" si="1"/>
        <v>118.19999999999999</v>
      </c>
      <c r="G24">
        <f t="shared" si="1"/>
        <v>58.099999999999994</v>
      </c>
    </row>
    <row r="25" spans="2:7" ht="12.75">
      <c r="B25">
        <v>7</v>
      </c>
      <c r="C25">
        <f t="shared" si="1"/>
        <v>127.39999999999999</v>
      </c>
      <c r="D25">
        <f t="shared" si="1"/>
        <v>196.7</v>
      </c>
      <c r="E25">
        <f t="shared" si="1"/>
        <v>143.50000000000003</v>
      </c>
      <c r="F25">
        <f t="shared" si="1"/>
        <v>133.89999999999998</v>
      </c>
      <c r="G25">
        <f t="shared" si="1"/>
        <v>62.900000000000006</v>
      </c>
    </row>
    <row r="26" spans="2:7" ht="12.75">
      <c r="B26">
        <v>8</v>
      </c>
      <c r="C26">
        <f t="shared" si="1"/>
        <v>143.1</v>
      </c>
      <c r="D26">
        <f t="shared" si="1"/>
        <v>216.89999999999998</v>
      </c>
      <c r="E26">
        <f t="shared" si="1"/>
        <v>160.10000000000002</v>
      </c>
      <c r="F26">
        <f t="shared" si="1"/>
        <v>149.6</v>
      </c>
      <c r="G26">
        <f t="shared" si="1"/>
        <v>67.7</v>
      </c>
    </row>
    <row r="27" spans="2:7" ht="12.75">
      <c r="B27">
        <v>9</v>
      </c>
      <c r="C27">
        <f t="shared" si="1"/>
        <v>158.79999999999998</v>
      </c>
      <c r="D27">
        <f t="shared" si="1"/>
        <v>237.09999999999997</v>
      </c>
      <c r="E27">
        <f t="shared" si="1"/>
        <v>176.70000000000002</v>
      </c>
      <c r="F27">
        <f t="shared" si="1"/>
        <v>165.29999999999998</v>
      </c>
      <c r="G27">
        <f t="shared" si="1"/>
        <v>72.5</v>
      </c>
    </row>
    <row r="28" spans="2:7" ht="12.75">
      <c r="B28">
        <v>10</v>
      </c>
      <c r="C28">
        <f t="shared" si="1"/>
        <v>174.5</v>
      </c>
      <c r="D28">
        <f t="shared" si="1"/>
        <v>257.3</v>
      </c>
      <c r="E28">
        <f t="shared" si="1"/>
        <v>193.3</v>
      </c>
      <c r="F28">
        <f t="shared" si="1"/>
        <v>181</v>
      </c>
      <c r="G28">
        <f t="shared" si="1"/>
        <v>77.3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B2:G28"/>
  <sheetViews>
    <sheetView zoomScalePageLayoutView="0" workbookViewId="0" topLeftCell="A4">
      <selection activeCell="L53" sqref="L53"/>
    </sheetView>
  </sheetViews>
  <sheetFormatPr defaultColWidth="9.140625" defaultRowHeight="12.75"/>
  <cols>
    <col min="7" max="7" width="0" style="0" hidden="1" customWidth="1"/>
  </cols>
  <sheetData>
    <row r="2" spans="2:7" ht="12.75">
      <c r="B2" t="s">
        <v>4</v>
      </c>
      <c r="C2">
        <v>0.605</v>
      </c>
      <c r="D2">
        <v>1.935</v>
      </c>
      <c r="E2">
        <v>0.868</v>
      </c>
      <c r="F2" s="2">
        <f>LN(4+1)</f>
        <v>1.6094379124341003</v>
      </c>
      <c r="G2" s="2">
        <v>29.3</v>
      </c>
    </row>
    <row r="3" spans="2:7" ht="12.75">
      <c r="B3" t="s">
        <v>5</v>
      </c>
      <c r="C3">
        <v>1.1</v>
      </c>
      <c r="D3">
        <v>1.7</v>
      </c>
      <c r="E3">
        <v>1</v>
      </c>
      <c r="F3">
        <v>1.1</v>
      </c>
      <c r="G3">
        <v>4.8</v>
      </c>
    </row>
    <row r="7" spans="3:7" ht="12.75">
      <c r="C7" t="s">
        <v>9</v>
      </c>
      <c r="D7" t="s">
        <v>8</v>
      </c>
      <c r="E7" t="s">
        <v>10</v>
      </c>
      <c r="F7" t="str">
        <f>"Theoretical Candidate at "&amp;TEXT(EXP(F2)-1,"0.0")</f>
        <v>Theoretical Candidate at 4.0</v>
      </c>
      <c r="G7" t="str">
        <f>"Theoretical Candidate at "&amp;TEXT(G2,"0.0")</f>
        <v>Theoretical Candidate at 29.3</v>
      </c>
    </row>
    <row r="8" spans="2:7" ht="12.75">
      <c r="B8">
        <v>-10</v>
      </c>
      <c r="C8">
        <f aca="true" t="shared" si="0" ref="C8:C28">EXP(C$2+C$3*$B8)-1</f>
        <v>-0.9999694149735358</v>
      </c>
      <c r="D8">
        <f aca="true" t="shared" si="1" ref="D8:F23">EXP(D$2+D$3*$B8)-1</f>
        <v>-0.9999997133488885</v>
      </c>
      <c r="E8">
        <f t="shared" si="1"/>
        <v>-0.9998918509294842</v>
      </c>
      <c r="F8">
        <f t="shared" si="1"/>
        <v>-0.9999164914960488</v>
      </c>
      <c r="G8">
        <f aca="true" t="shared" si="2" ref="G8:G17">G$2+G$3*$B8</f>
        <v>-18.7</v>
      </c>
    </row>
    <row r="9" spans="2:7" ht="12.75">
      <c r="B9">
        <v>-9</v>
      </c>
      <c r="C9">
        <f t="shared" si="0"/>
        <v>-0.9999081175026545</v>
      </c>
      <c r="D9">
        <f t="shared" si="1"/>
        <v>-0.9999984308868958</v>
      </c>
      <c r="E9">
        <f t="shared" si="1"/>
        <v>-0.999706020346852</v>
      </c>
      <c r="F9">
        <f t="shared" si="1"/>
        <v>-0.9997491265897192</v>
      </c>
      <c r="G9">
        <f t="shared" si="2"/>
        <v>-13.899999999999995</v>
      </c>
    </row>
    <row r="10" spans="2:7" ht="12.75">
      <c r="B10">
        <v>-8</v>
      </c>
      <c r="C10">
        <f t="shared" si="0"/>
        <v>-0.9997239697232793</v>
      </c>
      <c r="D10">
        <f t="shared" si="1"/>
        <v>-0.9999914107574159</v>
      </c>
      <c r="E10">
        <f t="shared" si="1"/>
        <v>-0.999200880450911</v>
      </c>
      <c r="F10">
        <f t="shared" si="1"/>
        <v>-0.9992463346245226</v>
      </c>
      <c r="G10">
        <f t="shared" si="2"/>
        <v>-9.099999999999998</v>
      </c>
    </row>
    <row r="11" spans="2:7" ht="12.75">
      <c r="B11">
        <v>-7</v>
      </c>
      <c r="C11">
        <f t="shared" si="0"/>
        <v>-0.999170759221095</v>
      </c>
      <c r="D11">
        <f t="shared" si="1"/>
        <v>-0.9999529829379599</v>
      </c>
      <c r="E11">
        <f t="shared" si="1"/>
        <v>-0.9978277678509451</v>
      </c>
      <c r="F11">
        <f t="shared" si="1"/>
        <v>-0.997735864085566</v>
      </c>
      <c r="G11">
        <f t="shared" si="2"/>
        <v>-4.300000000000001</v>
      </c>
    </row>
    <row r="12" spans="2:7" ht="12.75">
      <c r="B12">
        <v>-6</v>
      </c>
      <c r="C12">
        <f t="shared" si="0"/>
        <v>-0.9975088230263428</v>
      </c>
      <c r="D12">
        <f t="shared" si="1"/>
        <v>-0.9997426310758787</v>
      </c>
      <c r="E12">
        <f t="shared" si="1"/>
        <v>-0.9940952608220294</v>
      </c>
      <c r="F12">
        <f t="shared" si="1"/>
        <v>-0.9931981598122606</v>
      </c>
      <c r="G12">
        <f t="shared" si="2"/>
        <v>0.5000000000000036</v>
      </c>
    </row>
    <row r="13" spans="2:7" ht="12.75">
      <c r="B13">
        <v>-5</v>
      </c>
      <c r="C13">
        <f t="shared" si="0"/>
        <v>-0.9925160907761014</v>
      </c>
      <c r="D13">
        <f t="shared" si="1"/>
        <v>-0.9985911760490943</v>
      </c>
      <c r="E13">
        <f t="shared" si="1"/>
        <v>-0.9839492547907323</v>
      </c>
      <c r="F13">
        <f t="shared" si="1"/>
        <v>-0.9795661428076796</v>
      </c>
      <c r="G13">
        <f t="shared" si="2"/>
        <v>5.300000000000001</v>
      </c>
    </row>
    <row r="14" spans="2:7" ht="12.75">
      <c r="B14">
        <v>-4</v>
      </c>
      <c r="C14">
        <f t="shared" si="0"/>
        <v>-0.9775170941832645</v>
      </c>
      <c r="D14">
        <f t="shared" si="1"/>
        <v>-0.9922881718085371</v>
      </c>
      <c r="E14">
        <f t="shared" si="1"/>
        <v>-0.9563695509644213</v>
      </c>
      <c r="F14">
        <f t="shared" si="1"/>
        <v>-0.9386133004846579</v>
      </c>
      <c r="G14">
        <f t="shared" si="2"/>
        <v>10.100000000000001</v>
      </c>
    </row>
    <row r="15" spans="2:7" ht="12.75">
      <c r="B15">
        <v>-3</v>
      </c>
      <c r="C15">
        <f t="shared" si="0"/>
        <v>-0.9324576182257756</v>
      </c>
      <c r="D15">
        <f t="shared" si="1"/>
        <v>-0.9577858581858936</v>
      </c>
      <c r="E15">
        <f t="shared" si="1"/>
        <v>-0.881400143219078</v>
      </c>
      <c r="F15">
        <f t="shared" si="1"/>
        <v>-0.8155841629938001</v>
      </c>
      <c r="G15">
        <f t="shared" si="2"/>
        <v>14.900000000000002</v>
      </c>
    </row>
    <row r="16" spans="2:7" ht="12.75">
      <c r="B16">
        <v>-2</v>
      </c>
      <c r="C16">
        <f t="shared" si="0"/>
        <v>-0.797091471497456</v>
      </c>
      <c r="D16">
        <f t="shared" si="1"/>
        <v>-0.7689220085226698</v>
      </c>
      <c r="E16">
        <f t="shared" si="1"/>
        <v>-0.6776121644545745</v>
      </c>
      <c r="F16">
        <f t="shared" si="1"/>
        <v>-0.44598420818833073</v>
      </c>
      <c r="G16">
        <f t="shared" si="2"/>
        <v>19.700000000000003</v>
      </c>
    </row>
    <row r="17" spans="2:7" ht="12.75">
      <c r="B17">
        <v>-1</v>
      </c>
      <c r="C17">
        <f t="shared" si="0"/>
        <v>-0.39042909270369075</v>
      </c>
      <c r="D17">
        <f t="shared" si="1"/>
        <v>0.26490876873289193</v>
      </c>
      <c r="E17">
        <f t="shared" si="1"/>
        <v>-0.12365900492062676</v>
      </c>
      <c r="F17">
        <f t="shared" si="1"/>
        <v>0.6643554184903975</v>
      </c>
      <c r="G17">
        <f t="shared" si="2"/>
        <v>24.5</v>
      </c>
    </row>
    <row r="18" spans="2:7" ht="12.75">
      <c r="B18">
        <v>0</v>
      </c>
      <c r="C18">
        <f t="shared" si="0"/>
        <v>0.8312522088857732</v>
      </c>
      <c r="D18">
        <f t="shared" si="1"/>
        <v>5.9240440553782765</v>
      </c>
      <c r="E18">
        <f t="shared" si="1"/>
        <v>1.3821418024579781</v>
      </c>
      <c r="F18">
        <f t="shared" si="1"/>
        <v>3.999999999999999</v>
      </c>
      <c r="G18">
        <f aca="true" t="shared" si="3" ref="G18:G28">G$2+G$3*$B18</f>
        <v>29.3</v>
      </c>
    </row>
    <row r="19" spans="2:7" ht="12.75">
      <c r="B19">
        <v>1</v>
      </c>
      <c r="C19">
        <f t="shared" si="0"/>
        <v>4.501385667211497</v>
      </c>
      <c r="D19">
        <f t="shared" si="1"/>
        <v>36.901852897142135</v>
      </c>
      <c r="E19">
        <f t="shared" si="1"/>
        <v>5.4753327744341975</v>
      </c>
      <c r="F19">
        <f t="shared" si="1"/>
        <v>14.020830119732162</v>
      </c>
      <c r="G19">
        <f t="shared" si="3"/>
        <v>34.1</v>
      </c>
    </row>
    <row r="20" spans="2:7" ht="12.75">
      <c r="B20">
        <v>2</v>
      </c>
      <c r="C20">
        <f t="shared" si="0"/>
        <v>15.52707590606266</v>
      </c>
      <c r="D20">
        <f t="shared" si="1"/>
        <v>206.4727488079392</v>
      </c>
      <c r="E20">
        <f t="shared" si="1"/>
        <v>16.601779413969773</v>
      </c>
      <c r="F20">
        <f t="shared" si="1"/>
        <v>44.12506749717062</v>
      </c>
      <c r="G20">
        <f t="shared" si="3"/>
        <v>38.9</v>
      </c>
    </row>
    <row r="21" spans="2:7" ht="12.75">
      <c r="B21">
        <v>3</v>
      </c>
      <c r="C21">
        <f t="shared" si="0"/>
        <v>48.650079912177155</v>
      </c>
      <c r="D21">
        <f t="shared" si="1"/>
        <v>1134.6949121916916</v>
      </c>
      <c r="E21">
        <f t="shared" si="1"/>
        <v>46.84659712953854</v>
      </c>
      <c r="F21">
        <f t="shared" si="1"/>
        <v>134.56319460328942</v>
      </c>
      <c r="G21">
        <f t="shared" si="3"/>
        <v>43.7</v>
      </c>
    </row>
    <row r="22" spans="2:7" ht="12.75">
      <c r="B22">
        <v>4</v>
      </c>
      <c r="C22">
        <f t="shared" si="0"/>
        <v>148.157083158388</v>
      </c>
      <c r="D22">
        <f t="shared" si="1"/>
        <v>6215.734202389557</v>
      </c>
      <c r="E22">
        <f t="shared" si="1"/>
        <v>129.06053553082538</v>
      </c>
      <c r="F22">
        <f t="shared" si="1"/>
        <v>406.25434332484076</v>
      </c>
      <c r="G22">
        <f t="shared" si="3"/>
        <v>48.5</v>
      </c>
    </row>
    <row r="23" spans="2:7" ht="12.75">
      <c r="B23">
        <v>5</v>
      </c>
      <c r="C23">
        <f t="shared" si="0"/>
        <v>447.0926414553818</v>
      </c>
      <c r="D23">
        <f t="shared" si="1"/>
        <v>34029.07597223162</v>
      </c>
      <c r="E23">
        <f t="shared" si="1"/>
        <v>352.5411903330946</v>
      </c>
      <c r="F23">
        <f t="shared" si="1"/>
        <v>1222.4596613211022</v>
      </c>
      <c r="G23">
        <f t="shared" si="3"/>
        <v>53.3</v>
      </c>
    </row>
    <row r="24" spans="2:7" ht="12.75">
      <c r="B24">
        <v>6</v>
      </c>
      <c r="C24">
        <f t="shared" si="0"/>
        <v>1345.1446890406685</v>
      </c>
      <c r="D24">
        <f aca="true" t="shared" si="4" ref="D24:F28">EXP(D$2+D$3*$B24)-1</f>
        <v>186277.84560847562</v>
      </c>
      <c r="E24">
        <f t="shared" si="4"/>
        <v>960.0245932942317</v>
      </c>
      <c r="F24">
        <f t="shared" si="4"/>
        <v>3674.475946209867</v>
      </c>
      <c r="G24">
        <f t="shared" si="3"/>
        <v>58.099999999999994</v>
      </c>
    </row>
    <row r="25" spans="2:7" ht="12.75">
      <c r="B25">
        <v>7</v>
      </c>
      <c r="C25">
        <f t="shared" si="0"/>
        <v>4043.0421381319184</v>
      </c>
      <c r="D25">
        <f t="shared" si="4"/>
        <v>1019679.6010524699</v>
      </c>
      <c r="E25">
        <f t="shared" si="4"/>
        <v>2611.3356886539545</v>
      </c>
      <c r="F25">
        <f t="shared" si="4"/>
        <v>11040.739959436047</v>
      </c>
      <c r="G25">
        <f t="shared" si="3"/>
        <v>62.900000000000006</v>
      </c>
    </row>
    <row r="26" spans="2:7" ht="12.75">
      <c r="B26">
        <v>8</v>
      </c>
      <c r="C26">
        <f t="shared" si="0"/>
        <v>12147.973990783592</v>
      </c>
      <c r="D26">
        <f t="shared" si="4"/>
        <v>5581676.966525988</v>
      </c>
      <c r="E26">
        <f t="shared" si="4"/>
        <v>7100.064632303091</v>
      </c>
      <c r="F26">
        <f t="shared" si="4"/>
        <v>33170.22003138942</v>
      </c>
      <c r="G26">
        <f t="shared" si="3"/>
        <v>67.7</v>
      </c>
    </row>
    <row r="27" spans="2:7" ht="12.75">
      <c r="B27">
        <v>9</v>
      </c>
      <c r="C27">
        <f t="shared" si="0"/>
        <v>36496.53488892096</v>
      </c>
      <c r="D27">
        <f t="shared" si="4"/>
        <v>30553810.546326086</v>
      </c>
      <c r="E27">
        <f t="shared" si="4"/>
        <v>19301.694952702703</v>
      </c>
      <c r="F27">
        <f t="shared" si="4"/>
        <v>99650.85219115141</v>
      </c>
      <c r="G27">
        <f t="shared" si="3"/>
        <v>72.5</v>
      </c>
    </row>
    <row r="28" spans="2:7" ht="12.75">
      <c r="B28">
        <v>10</v>
      </c>
      <c r="C28">
        <f t="shared" si="0"/>
        <v>109643.65427109587</v>
      </c>
      <c r="D28">
        <f t="shared" si="4"/>
        <v>167249956.02133596</v>
      </c>
      <c r="E28">
        <f t="shared" si="4"/>
        <v>52469.164930219886</v>
      </c>
      <c r="F28">
        <f t="shared" si="4"/>
        <v>299369.7085759889</v>
      </c>
      <c r="G28">
        <f t="shared" si="3"/>
        <v>77.3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B2:G28"/>
  <sheetViews>
    <sheetView zoomScalePageLayoutView="0" workbookViewId="0" topLeftCell="A4">
      <selection activeCell="R23" sqref="R23"/>
    </sheetView>
  </sheetViews>
  <sheetFormatPr defaultColWidth="9.140625" defaultRowHeight="12.75"/>
  <cols>
    <col min="7" max="7" width="0" style="0" hidden="1" customWidth="1"/>
  </cols>
  <sheetData>
    <row r="2" spans="2:7" ht="12.75">
      <c r="B2" t="s">
        <v>4</v>
      </c>
      <c r="C2">
        <v>0.268</v>
      </c>
      <c r="D2">
        <v>0.375</v>
      </c>
      <c r="E2">
        <v>0.267</v>
      </c>
      <c r="F2" s="2">
        <v>0.5</v>
      </c>
      <c r="G2" s="2">
        <v>29.3</v>
      </c>
    </row>
    <row r="3" spans="2:7" ht="12.75">
      <c r="B3" t="s">
        <v>5</v>
      </c>
      <c r="C3">
        <v>0.145</v>
      </c>
      <c r="D3">
        <v>0.331</v>
      </c>
      <c r="E3">
        <v>0.097</v>
      </c>
      <c r="F3">
        <v>0</v>
      </c>
      <c r="G3">
        <v>4.8</v>
      </c>
    </row>
    <row r="7" spans="3:7" ht="12.75">
      <c r="C7" t="s">
        <v>9</v>
      </c>
      <c r="D7" t="s">
        <v>8</v>
      </c>
      <c r="E7" t="s">
        <v>10</v>
      </c>
      <c r="F7" t="str">
        <f>"Theoretical Candidate at "&amp;TEXT(F2,"0.0")</f>
        <v>Theoretical Candidate at 0.5</v>
      </c>
      <c r="G7" t="str">
        <f>"Theoretical Candidate at "&amp;TEXT(G2,"0.0")</f>
        <v>Theoretical Candidate at 29.3</v>
      </c>
    </row>
    <row r="8" spans="2:7" ht="12.75">
      <c r="B8">
        <v>-10</v>
      </c>
      <c r="C8">
        <f aca="true" t="shared" si="0" ref="C8:G17">C$2+C$3*$B8</f>
        <v>-1.182</v>
      </c>
      <c r="D8">
        <f t="shared" si="0"/>
        <v>-2.935</v>
      </c>
      <c r="E8">
        <f t="shared" si="0"/>
        <v>-0.703</v>
      </c>
      <c r="F8">
        <f t="shared" si="0"/>
        <v>0.5</v>
      </c>
      <c r="G8">
        <f t="shared" si="0"/>
        <v>-18.7</v>
      </c>
    </row>
    <row r="9" spans="2:7" ht="12.75">
      <c r="B9">
        <v>-9</v>
      </c>
      <c r="C9">
        <f t="shared" si="0"/>
        <v>-1.037</v>
      </c>
      <c r="D9">
        <f t="shared" si="0"/>
        <v>-2.604</v>
      </c>
      <c r="E9">
        <f t="shared" si="0"/>
        <v>-0.606</v>
      </c>
      <c r="F9">
        <f t="shared" si="0"/>
        <v>0.5</v>
      </c>
      <c r="G9">
        <f t="shared" si="0"/>
        <v>-13.899999999999995</v>
      </c>
    </row>
    <row r="10" spans="2:7" ht="12.75">
      <c r="B10">
        <v>-8</v>
      </c>
      <c r="C10">
        <f t="shared" si="0"/>
        <v>-0.8919999999999999</v>
      </c>
      <c r="D10">
        <f t="shared" si="0"/>
        <v>-2.273</v>
      </c>
      <c r="E10">
        <f t="shared" si="0"/>
        <v>-0.509</v>
      </c>
      <c r="F10">
        <f t="shared" si="0"/>
        <v>0.5</v>
      </c>
      <c r="G10">
        <f t="shared" si="0"/>
        <v>-9.099999999999998</v>
      </c>
    </row>
    <row r="11" spans="2:7" ht="12.75">
      <c r="B11">
        <v>-7</v>
      </c>
      <c r="C11">
        <f t="shared" si="0"/>
        <v>-0.7469999999999999</v>
      </c>
      <c r="D11">
        <f t="shared" si="0"/>
        <v>-1.9420000000000002</v>
      </c>
      <c r="E11">
        <f t="shared" si="0"/>
        <v>-0.41200000000000003</v>
      </c>
      <c r="F11">
        <f t="shared" si="0"/>
        <v>0.5</v>
      </c>
      <c r="G11">
        <f t="shared" si="0"/>
        <v>-4.300000000000001</v>
      </c>
    </row>
    <row r="12" spans="2:7" ht="12.75">
      <c r="B12">
        <v>-6</v>
      </c>
      <c r="C12">
        <f t="shared" si="0"/>
        <v>-0.6019999999999999</v>
      </c>
      <c r="D12">
        <f t="shared" si="0"/>
        <v>-1.6110000000000002</v>
      </c>
      <c r="E12">
        <f t="shared" si="0"/>
        <v>-0.31500000000000006</v>
      </c>
      <c r="F12">
        <f t="shared" si="0"/>
        <v>0.5</v>
      </c>
      <c r="G12">
        <f t="shared" si="0"/>
        <v>0.5000000000000036</v>
      </c>
    </row>
    <row r="13" spans="2:7" ht="12.75">
      <c r="B13">
        <v>-5</v>
      </c>
      <c r="C13">
        <f t="shared" si="0"/>
        <v>-0.45699999999999996</v>
      </c>
      <c r="D13">
        <f t="shared" si="0"/>
        <v>-1.28</v>
      </c>
      <c r="E13">
        <f t="shared" si="0"/>
        <v>-0.21799999999999997</v>
      </c>
      <c r="F13">
        <f t="shared" si="0"/>
        <v>0.5</v>
      </c>
      <c r="G13">
        <f t="shared" si="0"/>
        <v>5.300000000000001</v>
      </c>
    </row>
    <row r="14" spans="2:7" ht="12.75">
      <c r="B14">
        <v>-4</v>
      </c>
      <c r="C14">
        <f t="shared" si="0"/>
        <v>-0.31199999999999994</v>
      </c>
      <c r="D14">
        <f t="shared" si="0"/>
        <v>-0.9490000000000001</v>
      </c>
      <c r="E14">
        <f t="shared" si="0"/>
        <v>-0.121</v>
      </c>
      <c r="F14">
        <f t="shared" si="0"/>
        <v>0.5</v>
      </c>
      <c r="G14">
        <f t="shared" si="0"/>
        <v>10.100000000000001</v>
      </c>
    </row>
    <row r="15" spans="2:7" ht="12.75">
      <c r="B15">
        <v>-3</v>
      </c>
      <c r="C15">
        <f t="shared" si="0"/>
        <v>-0.16699999999999993</v>
      </c>
      <c r="D15">
        <f t="shared" si="0"/>
        <v>-0.6180000000000001</v>
      </c>
      <c r="E15">
        <f t="shared" si="0"/>
        <v>-0.02400000000000002</v>
      </c>
      <c r="F15">
        <f t="shared" si="0"/>
        <v>0.5</v>
      </c>
      <c r="G15">
        <f t="shared" si="0"/>
        <v>14.900000000000002</v>
      </c>
    </row>
    <row r="16" spans="2:7" ht="12.75">
      <c r="B16">
        <v>-2</v>
      </c>
      <c r="C16">
        <f t="shared" si="0"/>
        <v>-0.021999999999999964</v>
      </c>
      <c r="D16">
        <f t="shared" si="0"/>
        <v>-0.28700000000000003</v>
      </c>
      <c r="E16">
        <f t="shared" si="0"/>
        <v>0.07300000000000001</v>
      </c>
      <c r="F16">
        <f t="shared" si="0"/>
        <v>0.5</v>
      </c>
      <c r="G16">
        <f t="shared" si="0"/>
        <v>19.700000000000003</v>
      </c>
    </row>
    <row r="17" spans="2:7" ht="12.75">
      <c r="B17">
        <v>-1</v>
      </c>
      <c r="C17">
        <f t="shared" si="0"/>
        <v>0.12300000000000003</v>
      </c>
      <c r="D17">
        <f t="shared" si="0"/>
        <v>0.043999999999999984</v>
      </c>
      <c r="E17">
        <f t="shared" si="0"/>
        <v>0.17</v>
      </c>
      <c r="F17">
        <f t="shared" si="0"/>
        <v>0.5</v>
      </c>
      <c r="G17">
        <f t="shared" si="0"/>
        <v>24.5</v>
      </c>
    </row>
    <row r="18" spans="2:7" ht="12.75">
      <c r="B18">
        <v>0</v>
      </c>
      <c r="C18">
        <f aca="true" t="shared" si="1" ref="C18:G28">C$2+C$3*$B18</f>
        <v>0.268</v>
      </c>
      <c r="D18">
        <f t="shared" si="1"/>
        <v>0.375</v>
      </c>
      <c r="E18">
        <f t="shared" si="1"/>
        <v>0.267</v>
      </c>
      <c r="F18">
        <f t="shared" si="1"/>
        <v>0.5</v>
      </c>
      <c r="G18">
        <f t="shared" si="1"/>
        <v>29.3</v>
      </c>
    </row>
    <row r="19" spans="2:7" ht="12.75">
      <c r="B19">
        <v>1</v>
      </c>
      <c r="C19">
        <f t="shared" si="1"/>
        <v>0.41300000000000003</v>
      </c>
      <c r="D19">
        <f t="shared" si="1"/>
        <v>0.706</v>
      </c>
      <c r="E19">
        <f t="shared" si="1"/>
        <v>0.364</v>
      </c>
      <c r="F19">
        <f t="shared" si="1"/>
        <v>0.5</v>
      </c>
      <c r="G19">
        <f t="shared" si="1"/>
        <v>34.1</v>
      </c>
    </row>
    <row r="20" spans="2:7" ht="12.75">
      <c r="B20">
        <v>2</v>
      </c>
      <c r="C20">
        <f t="shared" si="1"/>
        <v>0.558</v>
      </c>
      <c r="D20">
        <f t="shared" si="1"/>
        <v>1.037</v>
      </c>
      <c r="E20">
        <f t="shared" si="1"/>
        <v>0.461</v>
      </c>
      <c r="F20">
        <f t="shared" si="1"/>
        <v>0.5</v>
      </c>
      <c r="G20">
        <f t="shared" si="1"/>
        <v>38.9</v>
      </c>
    </row>
    <row r="21" spans="2:7" ht="12.75">
      <c r="B21">
        <v>3</v>
      </c>
      <c r="C21">
        <f t="shared" si="1"/>
        <v>0.703</v>
      </c>
      <c r="D21">
        <f t="shared" si="1"/>
        <v>1.368</v>
      </c>
      <c r="E21">
        <f t="shared" si="1"/>
        <v>0.558</v>
      </c>
      <c r="F21">
        <f t="shared" si="1"/>
        <v>0.5</v>
      </c>
      <c r="G21">
        <f t="shared" si="1"/>
        <v>43.7</v>
      </c>
    </row>
    <row r="22" spans="2:7" ht="12.75">
      <c r="B22">
        <v>4</v>
      </c>
      <c r="C22">
        <f t="shared" si="1"/>
        <v>0.848</v>
      </c>
      <c r="D22">
        <f t="shared" si="1"/>
        <v>1.699</v>
      </c>
      <c r="E22">
        <f t="shared" si="1"/>
        <v>0.655</v>
      </c>
      <c r="F22">
        <f t="shared" si="1"/>
        <v>0.5</v>
      </c>
      <c r="G22">
        <f t="shared" si="1"/>
        <v>48.5</v>
      </c>
    </row>
    <row r="23" spans="2:7" ht="12.75">
      <c r="B23">
        <v>5</v>
      </c>
      <c r="C23">
        <f t="shared" si="1"/>
        <v>0.993</v>
      </c>
      <c r="D23">
        <f t="shared" si="1"/>
        <v>2.0300000000000002</v>
      </c>
      <c r="E23">
        <f t="shared" si="1"/>
        <v>0.752</v>
      </c>
      <c r="F23">
        <f t="shared" si="1"/>
        <v>0.5</v>
      </c>
      <c r="G23">
        <f t="shared" si="1"/>
        <v>53.3</v>
      </c>
    </row>
    <row r="24" spans="2:7" ht="12.75">
      <c r="B24">
        <v>6</v>
      </c>
      <c r="C24">
        <f t="shared" si="1"/>
        <v>1.138</v>
      </c>
      <c r="D24">
        <f t="shared" si="1"/>
        <v>2.361</v>
      </c>
      <c r="E24">
        <f t="shared" si="1"/>
        <v>0.8490000000000001</v>
      </c>
      <c r="F24">
        <f t="shared" si="1"/>
        <v>0.5</v>
      </c>
      <c r="G24">
        <f t="shared" si="1"/>
        <v>58.099999999999994</v>
      </c>
    </row>
    <row r="25" spans="2:7" ht="12.75">
      <c r="B25">
        <v>7</v>
      </c>
      <c r="C25">
        <f t="shared" si="1"/>
        <v>1.283</v>
      </c>
      <c r="D25">
        <f t="shared" si="1"/>
        <v>2.692</v>
      </c>
      <c r="E25">
        <f t="shared" si="1"/>
        <v>0.9460000000000001</v>
      </c>
      <c r="F25">
        <f t="shared" si="1"/>
        <v>0.5</v>
      </c>
      <c r="G25">
        <f t="shared" si="1"/>
        <v>62.900000000000006</v>
      </c>
    </row>
    <row r="26" spans="2:7" ht="12.75">
      <c r="B26">
        <v>8</v>
      </c>
      <c r="C26">
        <f t="shared" si="1"/>
        <v>1.428</v>
      </c>
      <c r="D26">
        <f t="shared" si="1"/>
        <v>3.023</v>
      </c>
      <c r="E26">
        <f t="shared" si="1"/>
        <v>1.0430000000000001</v>
      </c>
      <c r="F26">
        <f t="shared" si="1"/>
        <v>0.5</v>
      </c>
      <c r="G26">
        <f t="shared" si="1"/>
        <v>67.7</v>
      </c>
    </row>
    <row r="27" spans="2:7" ht="12.75">
      <c r="B27">
        <v>9</v>
      </c>
      <c r="C27">
        <f t="shared" si="1"/>
        <v>1.573</v>
      </c>
      <c r="D27">
        <f t="shared" si="1"/>
        <v>3.354</v>
      </c>
      <c r="E27">
        <f t="shared" si="1"/>
        <v>1.1400000000000001</v>
      </c>
      <c r="F27">
        <f t="shared" si="1"/>
        <v>0.5</v>
      </c>
      <c r="G27">
        <f t="shared" si="1"/>
        <v>72.5</v>
      </c>
    </row>
    <row r="28" spans="2:7" ht="12.75">
      <c r="B28">
        <v>10</v>
      </c>
      <c r="C28">
        <f t="shared" si="1"/>
        <v>1.718</v>
      </c>
      <c r="D28">
        <f t="shared" si="1"/>
        <v>3.685</v>
      </c>
      <c r="E28">
        <f t="shared" si="1"/>
        <v>1.237</v>
      </c>
      <c r="F28">
        <f t="shared" si="1"/>
        <v>0.5</v>
      </c>
      <c r="G28">
        <f t="shared" si="1"/>
        <v>77.3</v>
      </c>
    </row>
  </sheetData>
  <sheetProtection/>
  <printOptions/>
  <pageMargins left="0.75" right="0.75" top="1" bottom="1" header="0.5" footer="0.5"/>
  <pageSetup orientation="portrait" paperSize="9"/>
  <drawing r:id="rId3"/>
  <legacyDrawing r:id="rId2"/>
</worksheet>
</file>

<file path=xl/worksheets/sheet28.xml><?xml version="1.0" encoding="utf-8"?>
<worksheet xmlns="http://schemas.openxmlformats.org/spreadsheetml/2006/main" xmlns:r="http://schemas.openxmlformats.org/officeDocument/2006/relationships">
  <dimension ref="B2:G28"/>
  <sheetViews>
    <sheetView zoomScalePageLayoutView="0" workbookViewId="0" topLeftCell="A10">
      <selection activeCell="C7" sqref="C7:E7"/>
    </sheetView>
  </sheetViews>
  <sheetFormatPr defaultColWidth="9.140625" defaultRowHeight="12.75"/>
  <cols>
    <col min="7" max="7" width="0" style="0" hidden="1" customWidth="1"/>
  </cols>
  <sheetData>
    <row r="2" spans="2:7" ht="12.75">
      <c r="B2" t="s">
        <v>4</v>
      </c>
      <c r="C2">
        <v>205</v>
      </c>
      <c r="D2">
        <v>281.5</v>
      </c>
      <c r="E2">
        <v>190.7</v>
      </c>
      <c r="F2" s="2">
        <v>286.2</v>
      </c>
      <c r="G2" s="2">
        <v>29.3</v>
      </c>
    </row>
    <row r="3" spans="2:7" ht="12.75">
      <c r="B3" t="s">
        <v>5</v>
      </c>
      <c r="C3">
        <v>34.6</v>
      </c>
      <c r="D3">
        <v>37.4</v>
      </c>
      <c r="E3">
        <v>24.7</v>
      </c>
      <c r="F3">
        <v>27.1</v>
      </c>
      <c r="G3">
        <v>4.8</v>
      </c>
    </row>
    <row r="7" spans="3:7" ht="12.75">
      <c r="C7" t="s">
        <v>9</v>
      </c>
      <c r="D7" t="s">
        <v>11</v>
      </c>
      <c r="E7" t="s">
        <v>12</v>
      </c>
      <c r="F7" t="str">
        <f>"Theoretical Candidate at "&amp;TEXT(F2,"0.0")</f>
        <v>Theoretical Candidate at 286.2</v>
      </c>
      <c r="G7" t="str">
        <f>"Theoretical Candidate at "&amp;TEXT(G2,"0.0")</f>
        <v>Theoretical Candidate at 29.3</v>
      </c>
    </row>
    <row r="8" spans="2:7" ht="12.75">
      <c r="B8">
        <v>-10</v>
      </c>
      <c r="C8">
        <f aca="true" t="shared" si="0" ref="C8:G17">C$2+C$3*$B8</f>
        <v>-141</v>
      </c>
      <c r="D8">
        <f t="shared" si="0"/>
        <v>-92.5</v>
      </c>
      <c r="E8">
        <f t="shared" si="0"/>
        <v>-56.30000000000001</v>
      </c>
      <c r="F8">
        <f t="shared" si="0"/>
        <v>15.199999999999989</v>
      </c>
      <c r="G8">
        <f t="shared" si="0"/>
        <v>-18.7</v>
      </c>
    </row>
    <row r="9" spans="2:7" ht="12.75">
      <c r="B9">
        <v>-9</v>
      </c>
      <c r="C9">
        <f t="shared" si="0"/>
        <v>-106.40000000000003</v>
      </c>
      <c r="D9">
        <f t="shared" si="0"/>
        <v>-55.099999999999966</v>
      </c>
      <c r="E9">
        <f t="shared" si="0"/>
        <v>-31.599999999999994</v>
      </c>
      <c r="F9">
        <f t="shared" si="0"/>
        <v>42.29999999999998</v>
      </c>
      <c r="G9">
        <f t="shared" si="0"/>
        <v>-13.899999999999995</v>
      </c>
    </row>
    <row r="10" spans="2:7" ht="12.75">
      <c r="B10">
        <v>-8</v>
      </c>
      <c r="C10">
        <f t="shared" si="0"/>
        <v>-71.80000000000001</v>
      </c>
      <c r="D10">
        <f t="shared" si="0"/>
        <v>-17.69999999999999</v>
      </c>
      <c r="E10">
        <f t="shared" si="0"/>
        <v>-6.900000000000006</v>
      </c>
      <c r="F10">
        <f t="shared" si="0"/>
        <v>69.39999999999998</v>
      </c>
      <c r="G10">
        <f t="shared" si="0"/>
        <v>-9.099999999999998</v>
      </c>
    </row>
    <row r="11" spans="2:7" ht="12.75">
      <c r="B11">
        <v>-7</v>
      </c>
      <c r="C11">
        <f t="shared" si="0"/>
        <v>-37.20000000000002</v>
      </c>
      <c r="D11">
        <f t="shared" si="0"/>
        <v>19.69999999999999</v>
      </c>
      <c r="E11">
        <f t="shared" si="0"/>
        <v>17.799999999999983</v>
      </c>
      <c r="F11">
        <f t="shared" si="0"/>
        <v>96.49999999999997</v>
      </c>
      <c r="G11">
        <f t="shared" si="0"/>
        <v>-4.300000000000001</v>
      </c>
    </row>
    <row r="12" spans="2:7" ht="12.75">
      <c r="B12">
        <v>-6</v>
      </c>
      <c r="C12">
        <f t="shared" si="0"/>
        <v>-2.6000000000000227</v>
      </c>
      <c r="D12">
        <f t="shared" si="0"/>
        <v>57.10000000000002</v>
      </c>
      <c r="E12">
        <f t="shared" si="0"/>
        <v>42.5</v>
      </c>
      <c r="F12">
        <f t="shared" si="0"/>
        <v>123.59999999999997</v>
      </c>
      <c r="G12">
        <f t="shared" si="0"/>
        <v>0.5000000000000036</v>
      </c>
    </row>
    <row r="13" spans="2:7" ht="12.75">
      <c r="B13">
        <v>-5</v>
      </c>
      <c r="C13">
        <f t="shared" si="0"/>
        <v>32</v>
      </c>
      <c r="D13">
        <f t="shared" si="0"/>
        <v>94.5</v>
      </c>
      <c r="E13">
        <f t="shared" si="0"/>
        <v>67.19999999999999</v>
      </c>
      <c r="F13">
        <f t="shared" si="0"/>
        <v>150.7</v>
      </c>
      <c r="G13">
        <f t="shared" si="0"/>
        <v>5.300000000000001</v>
      </c>
    </row>
    <row r="14" spans="2:7" ht="12.75">
      <c r="B14">
        <v>-4</v>
      </c>
      <c r="C14">
        <f t="shared" si="0"/>
        <v>66.6</v>
      </c>
      <c r="D14">
        <f t="shared" si="0"/>
        <v>131.9</v>
      </c>
      <c r="E14">
        <f t="shared" si="0"/>
        <v>91.89999999999999</v>
      </c>
      <c r="F14">
        <f t="shared" si="0"/>
        <v>177.79999999999998</v>
      </c>
      <c r="G14">
        <f t="shared" si="0"/>
        <v>10.100000000000001</v>
      </c>
    </row>
    <row r="15" spans="2:7" ht="12.75">
      <c r="B15">
        <v>-3</v>
      </c>
      <c r="C15">
        <f t="shared" si="0"/>
        <v>101.19999999999999</v>
      </c>
      <c r="D15">
        <f t="shared" si="0"/>
        <v>169.3</v>
      </c>
      <c r="E15">
        <f t="shared" si="0"/>
        <v>116.6</v>
      </c>
      <c r="F15">
        <f t="shared" si="0"/>
        <v>204.89999999999998</v>
      </c>
      <c r="G15">
        <f t="shared" si="0"/>
        <v>14.900000000000002</v>
      </c>
    </row>
    <row r="16" spans="2:7" ht="12.75">
      <c r="B16">
        <v>-2</v>
      </c>
      <c r="C16">
        <f t="shared" si="0"/>
        <v>135.8</v>
      </c>
      <c r="D16">
        <f t="shared" si="0"/>
        <v>206.7</v>
      </c>
      <c r="E16">
        <f t="shared" si="0"/>
        <v>141.29999999999998</v>
      </c>
      <c r="F16">
        <f t="shared" si="0"/>
        <v>232</v>
      </c>
      <c r="G16">
        <f t="shared" si="0"/>
        <v>19.700000000000003</v>
      </c>
    </row>
    <row r="17" spans="2:7" ht="12.75">
      <c r="B17">
        <v>-1</v>
      </c>
      <c r="C17">
        <f t="shared" si="0"/>
        <v>170.4</v>
      </c>
      <c r="D17">
        <f t="shared" si="0"/>
        <v>244.1</v>
      </c>
      <c r="E17">
        <f t="shared" si="0"/>
        <v>166</v>
      </c>
      <c r="F17">
        <f t="shared" si="0"/>
        <v>259.09999999999997</v>
      </c>
      <c r="G17">
        <f t="shared" si="0"/>
        <v>24.5</v>
      </c>
    </row>
    <row r="18" spans="2:7" ht="12.75">
      <c r="B18">
        <v>0</v>
      </c>
      <c r="C18">
        <f aca="true" t="shared" si="1" ref="C18:G28">C$2+C$3*$B18</f>
        <v>205</v>
      </c>
      <c r="D18">
        <f t="shared" si="1"/>
        <v>281.5</v>
      </c>
      <c r="E18">
        <f t="shared" si="1"/>
        <v>190.7</v>
      </c>
      <c r="F18">
        <f t="shared" si="1"/>
        <v>286.2</v>
      </c>
      <c r="G18">
        <f t="shared" si="1"/>
        <v>29.3</v>
      </c>
    </row>
    <row r="19" spans="2:7" ht="12.75">
      <c r="B19">
        <v>1</v>
      </c>
      <c r="C19">
        <f t="shared" si="1"/>
        <v>239.6</v>
      </c>
      <c r="D19">
        <f t="shared" si="1"/>
        <v>318.9</v>
      </c>
      <c r="E19">
        <f t="shared" si="1"/>
        <v>215.39999999999998</v>
      </c>
      <c r="F19">
        <f t="shared" si="1"/>
        <v>313.3</v>
      </c>
      <c r="G19">
        <f t="shared" si="1"/>
        <v>34.1</v>
      </c>
    </row>
    <row r="20" spans="2:7" ht="12.75">
      <c r="B20">
        <v>2</v>
      </c>
      <c r="C20">
        <f t="shared" si="1"/>
        <v>274.2</v>
      </c>
      <c r="D20">
        <f t="shared" si="1"/>
        <v>356.3</v>
      </c>
      <c r="E20">
        <f t="shared" si="1"/>
        <v>240.1</v>
      </c>
      <c r="F20">
        <f t="shared" si="1"/>
        <v>340.4</v>
      </c>
      <c r="G20">
        <f t="shared" si="1"/>
        <v>38.9</v>
      </c>
    </row>
    <row r="21" spans="2:7" ht="12.75">
      <c r="B21">
        <v>3</v>
      </c>
      <c r="C21">
        <f t="shared" si="1"/>
        <v>308.8</v>
      </c>
      <c r="D21">
        <f t="shared" si="1"/>
        <v>393.7</v>
      </c>
      <c r="E21">
        <f t="shared" si="1"/>
        <v>264.79999999999995</v>
      </c>
      <c r="F21">
        <f t="shared" si="1"/>
        <v>367.5</v>
      </c>
      <c r="G21">
        <f t="shared" si="1"/>
        <v>43.7</v>
      </c>
    </row>
    <row r="22" spans="2:7" ht="12.75">
      <c r="B22">
        <v>4</v>
      </c>
      <c r="C22">
        <f t="shared" si="1"/>
        <v>343.4</v>
      </c>
      <c r="D22">
        <f t="shared" si="1"/>
        <v>431.1</v>
      </c>
      <c r="E22">
        <f t="shared" si="1"/>
        <v>289.5</v>
      </c>
      <c r="F22">
        <f t="shared" si="1"/>
        <v>394.6</v>
      </c>
      <c r="G22">
        <f t="shared" si="1"/>
        <v>48.5</v>
      </c>
    </row>
    <row r="23" spans="2:7" ht="12.75">
      <c r="B23">
        <v>5</v>
      </c>
      <c r="C23">
        <f t="shared" si="1"/>
        <v>378</v>
      </c>
      <c r="D23">
        <f t="shared" si="1"/>
        <v>468.5</v>
      </c>
      <c r="E23">
        <f t="shared" si="1"/>
        <v>314.2</v>
      </c>
      <c r="F23">
        <f t="shared" si="1"/>
        <v>421.7</v>
      </c>
      <c r="G23">
        <f t="shared" si="1"/>
        <v>53.3</v>
      </c>
    </row>
    <row r="24" spans="2:7" ht="12.75">
      <c r="B24">
        <v>6</v>
      </c>
      <c r="C24">
        <f t="shared" si="1"/>
        <v>412.6</v>
      </c>
      <c r="D24">
        <f t="shared" si="1"/>
        <v>505.9</v>
      </c>
      <c r="E24">
        <f t="shared" si="1"/>
        <v>338.9</v>
      </c>
      <c r="F24">
        <f t="shared" si="1"/>
        <v>448.8</v>
      </c>
      <c r="G24">
        <f t="shared" si="1"/>
        <v>58.099999999999994</v>
      </c>
    </row>
    <row r="25" spans="2:7" ht="12.75">
      <c r="B25">
        <v>7</v>
      </c>
      <c r="C25">
        <f t="shared" si="1"/>
        <v>447.20000000000005</v>
      </c>
      <c r="D25">
        <f t="shared" si="1"/>
        <v>543.3</v>
      </c>
      <c r="E25">
        <f t="shared" si="1"/>
        <v>363.6</v>
      </c>
      <c r="F25">
        <f t="shared" si="1"/>
        <v>475.9</v>
      </c>
      <c r="G25">
        <f t="shared" si="1"/>
        <v>62.900000000000006</v>
      </c>
    </row>
    <row r="26" spans="2:7" ht="12.75">
      <c r="B26">
        <v>8</v>
      </c>
      <c r="C26">
        <f t="shared" si="1"/>
        <v>481.8</v>
      </c>
      <c r="D26">
        <f t="shared" si="1"/>
        <v>580.7</v>
      </c>
      <c r="E26">
        <f t="shared" si="1"/>
        <v>388.29999999999995</v>
      </c>
      <c r="F26">
        <f t="shared" si="1"/>
        <v>503</v>
      </c>
      <c r="G26">
        <f t="shared" si="1"/>
        <v>67.7</v>
      </c>
    </row>
    <row r="27" spans="2:7" ht="12.75">
      <c r="B27">
        <v>9</v>
      </c>
      <c r="C27">
        <f t="shared" si="1"/>
        <v>516.4000000000001</v>
      </c>
      <c r="D27">
        <f t="shared" si="1"/>
        <v>618.0999999999999</v>
      </c>
      <c r="E27">
        <f t="shared" si="1"/>
        <v>413</v>
      </c>
      <c r="F27">
        <f t="shared" si="1"/>
        <v>530.1</v>
      </c>
      <c r="G27">
        <f t="shared" si="1"/>
        <v>72.5</v>
      </c>
    </row>
    <row r="28" spans="2:7" ht="12.75">
      <c r="B28">
        <v>10</v>
      </c>
      <c r="C28">
        <f t="shared" si="1"/>
        <v>551</v>
      </c>
      <c r="D28">
        <f t="shared" si="1"/>
        <v>655.5</v>
      </c>
      <c r="E28">
        <f t="shared" si="1"/>
        <v>437.7</v>
      </c>
      <c r="F28">
        <f t="shared" si="1"/>
        <v>557.2</v>
      </c>
      <c r="G28">
        <f t="shared" si="1"/>
        <v>77.3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B2:G28"/>
  <sheetViews>
    <sheetView zoomScalePageLayoutView="0" workbookViewId="0" topLeftCell="A4">
      <selection activeCell="C7" sqref="C7:E7"/>
    </sheetView>
  </sheetViews>
  <sheetFormatPr defaultColWidth="9.140625" defaultRowHeight="12.75"/>
  <cols>
    <col min="7" max="7" width="0" style="0" hidden="1" customWidth="1"/>
  </cols>
  <sheetData>
    <row r="2" spans="2:7" ht="12.75">
      <c r="B2" t="s">
        <v>4</v>
      </c>
      <c r="C2">
        <v>35.3</v>
      </c>
      <c r="D2">
        <v>24.7</v>
      </c>
      <c r="E2">
        <v>23.9</v>
      </c>
      <c r="F2" s="2">
        <v>20</v>
      </c>
      <c r="G2" s="2">
        <v>29.3</v>
      </c>
    </row>
    <row r="3" spans="2:7" ht="12.75">
      <c r="B3" t="s">
        <v>5</v>
      </c>
      <c r="C3">
        <v>20.5</v>
      </c>
      <c r="D3">
        <v>21.6</v>
      </c>
      <c r="E3">
        <v>14.6</v>
      </c>
      <c r="F3">
        <v>14.6</v>
      </c>
      <c r="G3">
        <v>4.8</v>
      </c>
    </row>
    <row r="7" spans="3:7" ht="12.75">
      <c r="C7" t="s">
        <v>9</v>
      </c>
      <c r="D7" t="s">
        <v>11</v>
      </c>
      <c r="E7" t="s">
        <v>12</v>
      </c>
      <c r="F7" t="str">
        <f>"Theoretical Candidate at "&amp;TEXT(F2,"0.0")</f>
        <v>Theoretical Candidate at 20.0</v>
      </c>
      <c r="G7" t="str">
        <f>"Theoretical Candidate at "&amp;TEXT(G2,"0.0")</f>
        <v>Theoretical Candidate at 29.3</v>
      </c>
    </row>
    <row r="8" spans="2:7" ht="12.75">
      <c r="B8">
        <v>-10</v>
      </c>
      <c r="C8">
        <f aca="true" t="shared" si="0" ref="C8:G17">C$2+C$3*$B8</f>
        <v>-169.7</v>
      </c>
      <c r="D8">
        <f t="shared" si="0"/>
        <v>-191.3</v>
      </c>
      <c r="E8">
        <f t="shared" si="0"/>
        <v>-122.1</v>
      </c>
      <c r="F8">
        <f t="shared" si="0"/>
        <v>-126</v>
      </c>
      <c r="G8">
        <f t="shared" si="0"/>
        <v>-18.7</v>
      </c>
    </row>
    <row r="9" spans="2:7" ht="12.75">
      <c r="B9">
        <v>-9</v>
      </c>
      <c r="C9">
        <f t="shared" si="0"/>
        <v>-149.2</v>
      </c>
      <c r="D9">
        <f t="shared" si="0"/>
        <v>-169.70000000000002</v>
      </c>
      <c r="E9">
        <f t="shared" si="0"/>
        <v>-107.5</v>
      </c>
      <c r="F9">
        <f t="shared" si="0"/>
        <v>-111.4</v>
      </c>
      <c r="G9">
        <f t="shared" si="0"/>
        <v>-13.899999999999995</v>
      </c>
    </row>
    <row r="10" spans="2:7" ht="12.75">
      <c r="B10">
        <v>-8</v>
      </c>
      <c r="C10">
        <f t="shared" si="0"/>
        <v>-128.7</v>
      </c>
      <c r="D10">
        <f t="shared" si="0"/>
        <v>-148.10000000000002</v>
      </c>
      <c r="E10">
        <f t="shared" si="0"/>
        <v>-92.9</v>
      </c>
      <c r="F10">
        <f t="shared" si="0"/>
        <v>-96.8</v>
      </c>
      <c r="G10">
        <f t="shared" si="0"/>
        <v>-9.099999999999998</v>
      </c>
    </row>
    <row r="11" spans="2:7" ht="12.75">
      <c r="B11">
        <v>-7</v>
      </c>
      <c r="C11">
        <f t="shared" si="0"/>
        <v>-108.2</v>
      </c>
      <c r="D11">
        <f t="shared" si="0"/>
        <v>-126.50000000000001</v>
      </c>
      <c r="E11">
        <f t="shared" si="0"/>
        <v>-78.30000000000001</v>
      </c>
      <c r="F11">
        <f t="shared" si="0"/>
        <v>-82.2</v>
      </c>
      <c r="G11">
        <f t="shared" si="0"/>
        <v>-4.300000000000001</v>
      </c>
    </row>
    <row r="12" spans="2:7" ht="12.75">
      <c r="B12">
        <v>-6</v>
      </c>
      <c r="C12">
        <f t="shared" si="0"/>
        <v>-87.7</v>
      </c>
      <c r="D12">
        <f t="shared" si="0"/>
        <v>-104.90000000000002</v>
      </c>
      <c r="E12">
        <f t="shared" si="0"/>
        <v>-63.699999999999996</v>
      </c>
      <c r="F12">
        <f t="shared" si="0"/>
        <v>-67.6</v>
      </c>
      <c r="G12">
        <f t="shared" si="0"/>
        <v>0.5000000000000036</v>
      </c>
    </row>
    <row r="13" spans="2:7" ht="12.75">
      <c r="B13">
        <v>-5</v>
      </c>
      <c r="C13">
        <f t="shared" si="0"/>
        <v>-67.2</v>
      </c>
      <c r="D13">
        <f t="shared" si="0"/>
        <v>-83.3</v>
      </c>
      <c r="E13">
        <f t="shared" si="0"/>
        <v>-49.1</v>
      </c>
      <c r="F13">
        <f t="shared" si="0"/>
        <v>-53</v>
      </c>
      <c r="G13">
        <f t="shared" si="0"/>
        <v>5.300000000000001</v>
      </c>
    </row>
    <row r="14" spans="2:7" ht="12.75">
      <c r="B14">
        <v>-4</v>
      </c>
      <c r="C14">
        <f t="shared" si="0"/>
        <v>-46.7</v>
      </c>
      <c r="D14">
        <f t="shared" si="0"/>
        <v>-61.7</v>
      </c>
      <c r="E14">
        <f t="shared" si="0"/>
        <v>-34.5</v>
      </c>
      <c r="F14">
        <f t="shared" si="0"/>
        <v>-38.4</v>
      </c>
      <c r="G14">
        <f t="shared" si="0"/>
        <v>10.100000000000001</v>
      </c>
    </row>
    <row r="15" spans="2:7" ht="12.75">
      <c r="B15">
        <v>-3</v>
      </c>
      <c r="C15">
        <f t="shared" si="0"/>
        <v>-26.200000000000003</v>
      </c>
      <c r="D15">
        <f t="shared" si="0"/>
        <v>-40.10000000000001</v>
      </c>
      <c r="E15">
        <f t="shared" si="0"/>
        <v>-19.9</v>
      </c>
      <c r="F15">
        <f t="shared" si="0"/>
        <v>-23.799999999999997</v>
      </c>
      <c r="G15">
        <f t="shared" si="0"/>
        <v>14.900000000000002</v>
      </c>
    </row>
    <row r="16" spans="2:7" ht="12.75">
      <c r="B16">
        <v>-2</v>
      </c>
      <c r="C16">
        <f t="shared" si="0"/>
        <v>-5.700000000000003</v>
      </c>
      <c r="D16">
        <f t="shared" si="0"/>
        <v>-18.500000000000004</v>
      </c>
      <c r="E16">
        <f t="shared" si="0"/>
        <v>-5.300000000000001</v>
      </c>
      <c r="F16">
        <f t="shared" si="0"/>
        <v>-9.2</v>
      </c>
      <c r="G16">
        <f t="shared" si="0"/>
        <v>19.700000000000003</v>
      </c>
    </row>
    <row r="17" spans="2:7" ht="12.75">
      <c r="B17">
        <v>-1</v>
      </c>
      <c r="C17">
        <f t="shared" si="0"/>
        <v>14.799999999999997</v>
      </c>
      <c r="D17">
        <f t="shared" si="0"/>
        <v>3.099999999999998</v>
      </c>
      <c r="E17">
        <f t="shared" si="0"/>
        <v>9.299999999999999</v>
      </c>
      <c r="F17">
        <f t="shared" si="0"/>
        <v>5.4</v>
      </c>
      <c r="G17">
        <f t="shared" si="0"/>
        <v>24.5</v>
      </c>
    </row>
    <row r="18" spans="2:7" ht="12.75">
      <c r="B18">
        <v>0</v>
      </c>
      <c r="C18">
        <f aca="true" t="shared" si="1" ref="C18:G28">C$2+C$3*$B18</f>
        <v>35.3</v>
      </c>
      <c r="D18">
        <f t="shared" si="1"/>
        <v>24.7</v>
      </c>
      <c r="E18">
        <f t="shared" si="1"/>
        <v>23.9</v>
      </c>
      <c r="F18">
        <f t="shared" si="1"/>
        <v>20</v>
      </c>
      <c r="G18">
        <f t="shared" si="1"/>
        <v>29.3</v>
      </c>
    </row>
    <row r="19" spans="2:7" ht="12.75">
      <c r="B19">
        <v>1</v>
      </c>
      <c r="C19">
        <f t="shared" si="1"/>
        <v>55.8</v>
      </c>
      <c r="D19">
        <f t="shared" si="1"/>
        <v>46.3</v>
      </c>
      <c r="E19">
        <f t="shared" si="1"/>
        <v>38.5</v>
      </c>
      <c r="F19">
        <f t="shared" si="1"/>
        <v>34.6</v>
      </c>
      <c r="G19">
        <f t="shared" si="1"/>
        <v>34.1</v>
      </c>
    </row>
    <row r="20" spans="2:7" ht="12.75">
      <c r="B20">
        <v>2</v>
      </c>
      <c r="C20">
        <f t="shared" si="1"/>
        <v>76.3</v>
      </c>
      <c r="D20">
        <f t="shared" si="1"/>
        <v>67.9</v>
      </c>
      <c r="E20">
        <f t="shared" si="1"/>
        <v>53.099999999999994</v>
      </c>
      <c r="F20">
        <f t="shared" si="1"/>
        <v>49.2</v>
      </c>
      <c r="G20">
        <f t="shared" si="1"/>
        <v>38.9</v>
      </c>
    </row>
    <row r="21" spans="2:7" ht="12.75">
      <c r="B21">
        <v>3</v>
      </c>
      <c r="C21">
        <f t="shared" si="1"/>
        <v>96.8</v>
      </c>
      <c r="D21">
        <f t="shared" si="1"/>
        <v>89.50000000000001</v>
      </c>
      <c r="E21">
        <f t="shared" si="1"/>
        <v>67.69999999999999</v>
      </c>
      <c r="F21">
        <f t="shared" si="1"/>
        <v>63.8</v>
      </c>
      <c r="G21">
        <f t="shared" si="1"/>
        <v>43.7</v>
      </c>
    </row>
    <row r="22" spans="2:7" ht="12.75">
      <c r="B22">
        <v>4</v>
      </c>
      <c r="C22">
        <f t="shared" si="1"/>
        <v>117.3</v>
      </c>
      <c r="D22">
        <f t="shared" si="1"/>
        <v>111.10000000000001</v>
      </c>
      <c r="E22">
        <f t="shared" si="1"/>
        <v>82.3</v>
      </c>
      <c r="F22">
        <f t="shared" si="1"/>
        <v>78.4</v>
      </c>
      <c r="G22">
        <f t="shared" si="1"/>
        <v>48.5</v>
      </c>
    </row>
    <row r="23" spans="2:7" ht="12.75">
      <c r="B23">
        <v>5</v>
      </c>
      <c r="C23">
        <f t="shared" si="1"/>
        <v>137.8</v>
      </c>
      <c r="D23">
        <f t="shared" si="1"/>
        <v>132.7</v>
      </c>
      <c r="E23">
        <f t="shared" si="1"/>
        <v>96.9</v>
      </c>
      <c r="F23">
        <f t="shared" si="1"/>
        <v>93</v>
      </c>
      <c r="G23">
        <f t="shared" si="1"/>
        <v>53.3</v>
      </c>
    </row>
    <row r="24" spans="2:7" ht="12.75">
      <c r="B24">
        <v>6</v>
      </c>
      <c r="C24">
        <f t="shared" si="1"/>
        <v>158.3</v>
      </c>
      <c r="D24">
        <f t="shared" si="1"/>
        <v>154.3</v>
      </c>
      <c r="E24">
        <f t="shared" si="1"/>
        <v>111.5</v>
      </c>
      <c r="F24">
        <f t="shared" si="1"/>
        <v>107.6</v>
      </c>
      <c r="G24">
        <f t="shared" si="1"/>
        <v>58.099999999999994</v>
      </c>
    </row>
    <row r="25" spans="2:7" ht="12.75">
      <c r="B25">
        <v>7</v>
      </c>
      <c r="C25">
        <f t="shared" si="1"/>
        <v>178.8</v>
      </c>
      <c r="D25">
        <f t="shared" si="1"/>
        <v>175.9</v>
      </c>
      <c r="E25">
        <f t="shared" si="1"/>
        <v>126.1</v>
      </c>
      <c r="F25">
        <f t="shared" si="1"/>
        <v>122.2</v>
      </c>
      <c r="G25">
        <f t="shared" si="1"/>
        <v>62.900000000000006</v>
      </c>
    </row>
    <row r="26" spans="2:7" ht="12.75">
      <c r="B26">
        <v>8</v>
      </c>
      <c r="C26">
        <f t="shared" si="1"/>
        <v>199.3</v>
      </c>
      <c r="D26">
        <f t="shared" si="1"/>
        <v>197.5</v>
      </c>
      <c r="E26">
        <f t="shared" si="1"/>
        <v>140.7</v>
      </c>
      <c r="F26">
        <f t="shared" si="1"/>
        <v>136.8</v>
      </c>
      <c r="G26">
        <f t="shared" si="1"/>
        <v>67.7</v>
      </c>
    </row>
    <row r="27" spans="2:7" ht="12.75">
      <c r="B27">
        <v>9</v>
      </c>
      <c r="C27">
        <f t="shared" si="1"/>
        <v>219.8</v>
      </c>
      <c r="D27">
        <f t="shared" si="1"/>
        <v>219.1</v>
      </c>
      <c r="E27">
        <f t="shared" si="1"/>
        <v>155.3</v>
      </c>
      <c r="F27">
        <f t="shared" si="1"/>
        <v>151.4</v>
      </c>
      <c r="G27">
        <f t="shared" si="1"/>
        <v>72.5</v>
      </c>
    </row>
    <row r="28" spans="2:7" ht="12.75">
      <c r="B28">
        <v>10</v>
      </c>
      <c r="C28">
        <f t="shared" si="1"/>
        <v>240.3</v>
      </c>
      <c r="D28">
        <f t="shared" si="1"/>
        <v>240.7</v>
      </c>
      <c r="E28">
        <f t="shared" si="1"/>
        <v>169.9</v>
      </c>
      <c r="F28">
        <f t="shared" si="1"/>
        <v>166</v>
      </c>
      <c r="G28">
        <f t="shared" si="1"/>
        <v>77.3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28"/>
  <sheetViews>
    <sheetView zoomScalePageLayoutView="0" workbookViewId="0" topLeftCell="A1">
      <selection activeCell="A1" sqref="A1:A16384"/>
    </sheetView>
  </sheetViews>
  <sheetFormatPr defaultColWidth="9.140625" defaultRowHeight="12.75"/>
  <sheetData>
    <row r="2" spans="2:7" ht="12.75">
      <c r="B2" t="s">
        <v>4</v>
      </c>
      <c r="C2">
        <v>0.0440739</v>
      </c>
      <c r="D2">
        <v>0.0930792</v>
      </c>
      <c r="E2">
        <v>0.1635099</v>
      </c>
      <c r="F2" s="3">
        <f>1/SQRT(275)</f>
        <v>0.060302268915552716</v>
      </c>
      <c r="G2" s="3"/>
    </row>
    <row r="3" spans="2:6" ht="12.75">
      <c r="B3" t="s">
        <v>5</v>
      </c>
      <c r="C3">
        <v>0.0102981</v>
      </c>
      <c r="D3">
        <v>0.0059248</v>
      </c>
      <c r="E3">
        <v>0.0302263</v>
      </c>
      <c r="F3">
        <v>0.0129546</v>
      </c>
    </row>
    <row r="7" spans="3:6" ht="12.75">
      <c r="C7" s="1" t="s">
        <v>0</v>
      </c>
      <c r="D7" s="1" t="s">
        <v>2</v>
      </c>
      <c r="E7" s="1" t="s">
        <v>3</v>
      </c>
      <c r="F7" t="str">
        <f>"Theoretical Candidate at "&amp;TEXT(1/(F2)^2/100,"0%")</f>
        <v>Theoretical Candidate at 275%</v>
      </c>
    </row>
    <row r="8" spans="2:6" ht="12.75">
      <c r="B8">
        <v>-6</v>
      </c>
      <c r="C8" s="4">
        <f>1/(C$2+C$3*$B8)^2</f>
        <v>3186.635545324935</v>
      </c>
      <c r="D8">
        <f aca="true" t="shared" si="0" ref="D8:F28">1/(D$2+D$3*$B8)^2</f>
        <v>302.1379044724985</v>
      </c>
      <c r="E8" s="4">
        <f t="shared" si="0"/>
        <v>3139.248909435626</v>
      </c>
      <c r="F8" s="4">
        <f t="shared" si="0"/>
        <v>3293.3502672818217</v>
      </c>
    </row>
    <row r="9" spans="2:6" ht="12.75">
      <c r="B9">
        <v>-5.5</v>
      </c>
      <c r="C9" s="4">
        <f aca="true" t="shared" si="1" ref="C9:C24">1/(C$2+C$3*$B9)^2</f>
        <v>6333.300318836269</v>
      </c>
      <c r="D9">
        <f t="shared" si="0"/>
        <v>273.27042115280915</v>
      </c>
      <c r="E9" s="4">
        <f t="shared" si="0"/>
        <v>133710.26144609964</v>
      </c>
      <c r="F9" s="4">
        <f t="shared" si="0"/>
        <v>8343.109745808579</v>
      </c>
    </row>
    <row r="10" spans="2:6" ht="12.75">
      <c r="B10">
        <v>-5</v>
      </c>
      <c r="C10" s="4">
        <f t="shared" si="1"/>
        <v>18179.849614815077</v>
      </c>
      <c r="D10">
        <f t="shared" si="0"/>
        <v>248.35080123223975</v>
      </c>
      <c r="E10">
        <f t="shared" si="0"/>
        <v>6526.359229800046</v>
      </c>
      <c r="F10">
        <f t="shared" si="0"/>
        <v>50031.42866920725</v>
      </c>
    </row>
    <row r="11" spans="2:6" ht="12.75">
      <c r="B11">
        <v>-4.5</v>
      </c>
      <c r="C11">
        <f t="shared" si="1"/>
        <v>194485.0647166143</v>
      </c>
      <c r="D11">
        <f t="shared" si="0"/>
        <v>226.69066859631337</v>
      </c>
      <c r="E11">
        <f t="shared" si="0"/>
        <v>1323.1270463738485</v>
      </c>
      <c r="F11">
        <f t="shared" si="0"/>
        <v>248365.82657225692</v>
      </c>
    </row>
    <row r="12" spans="2:6" ht="12.75">
      <c r="B12">
        <v>-4</v>
      </c>
      <c r="C12">
        <f t="shared" si="1"/>
        <v>120437.78291023371</v>
      </c>
      <c r="D12">
        <f t="shared" si="0"/>
        <v>207.74539654898336</v>
      </c>
      <c r="E12">
        <f t="shared" si="0"/>
        <v>550.9154815153842</v>
      </c>
      <c r="F12">
        <f t="shared" si="0"/>
        <v>13893.513928473225</v>
      </c>
    </row>
    <row r="13" spans="2:6" ht="12.75">
      <c r="B13">
        <v>-3.5</v>
      </c>
      <c r="C13">
        <f t="shared" si="1"/>
        <v>15506.34416968868</v>
      </c>
      <c r="D13">
        <f t="shared" si="0"/>
        <v>191.07953456098306</v>
      </c>
      <c r="E13">
        <f t="shared" si="0"/>
        <v>300.1785874723437</v>
      </c>
      <c r="F13">
        <f t="shared" si="0"/>
        <v>4467.545121130102</v>
      </c>
    </row>
    <row r="14" spans="2:6" ht="12.75">
      <c r="B14">
        <v>-3</v>
      </c>
      <c r="C14">
        <f t="shared" si="1"/>
        <v>5756.990869912647</v>
      </c>
      <c r="D14">
        <f t="shared" si="0"/>
        <v>176.34156109504536</v>
      </c>
      <c r="E14">
        <f t="shared" si="0"/>
        <v>188.52435079518432</v>
      </c>
      <c r="F14">
        <f t="shared" si="0"/>
        <v>2175.7674148404994</v>
      </c>
    </row>
    <row r="15" spans="2:6" ht="12.75">
      <c r="B15">
        <v>-2.5</v>
      </c>
      <c r="C15">
        <f t="shared" si="1"/>
        <v>2976.727254333279</v>
      </c>
      <c r="D15">
        <f t="shared" si="0"/>
        <v>163.24519442536925</v>
      </c>
      <c r="E15">
        <f t="shared" si="0"/>
        <v>129.29629746663966</v>
      </c>
      <c r="F15">
        <f t="shared" si="0"/>
        <v>1283.2190868562648</v>
      </c>
    </row>
    <row r="16" spans="2:6" ht="12.75">
      <c r="B16">
        <v>-2</v>
      </c>
      <c r="C16">
        <f t="shared" si="1"/>
        <v>1814.2156219140634</v>
      </c>
      <c r="D16">
        <f t="shared" si="0"/>
        <v>151.5553845060694</v>
      </c>
      <c r="E16">
        <f t="shared" si="0"/>
        <v>94.15480312916391</v>
      </c>
      <c r="F16">
        <f t="shared" si="0"/>
        <v>845.3920124453781</v>
      </c>
    </row>
    <row r="17" spans="2:6" ht="12.75">
      <c r="B17">
        <v>-1</v>
      </c>
      <c r="C17">
        <f t="shared" si="1"/>
        <v>876.5742551017639</v>
      </c>
      <c r="D17">
        <f t="shared" si="0"/>
        <v>131.6501520965076</v>
      </c>
      <c r="E17">
        <f t="shared" si="0"/>
        <v>56.29198598970059</v>
      </c>
      <c r="F17">
        <f t="shared" si="0"/>
        <v>446.0697736654312</v>
      </c>
    </row>
    <row r="18" spans="2:6" ht="12.75">
      <c r="B18">
        <v>0</v>
      </c>
      <c r="C18">
        <f t="shared" si="1"/>
        <v>514.7982194205993</v>
      </c>
      <c r="D18">
        <f t="shared" si="0"/>
        <v>115.42362671514348</v>
      </c>
      <c r="E18">
        <f t="shared" si="0"/>
        <v>37.403469969073114</v>
      </c>
      <c r="F18">
        <f t="shared" si="0"/>
        <v>275.00000000000006</v>
      </c>
    </row>
    <row r="19" spans="2:6" ht="12.75">
      <c r="B19">
        <v>1</v>
      </c>
      <c r="C19">
        <f t="shared" si="1"/>
        <v>338.25901785417153</v>
      </c>
      <c r="D19">
        <f t="shared" si="0"/>
        <v>102.02216067915393</v>
      </c>
      <c r="E19">
        <f t="shared" si="0"/>
        <v>26.64271295623579</v>
      </c>
      <c r="F19">
        <f t="shared" si="0"/>
        <v>186.33880030189462</v>
      </c>
    </row>
    <row r="20" spans="2:6" ht="12.75">
      <c r="B20">
        <v>2</v>
      </c>
      <c r="C20">
        <f t="shared" si="1"/>
        <v>239.1073548198613</v>
      </c>
      <c r="D20">
        <f t="shared" si="0"/>
        <v>90.82608355228051</v>
      </c>
      <c r="E20">
        <f t="shared" si="0"/>
        <v>19.936521554655307</v>
      </c>
      <c r="F20">
        <f t="shared" si="0"/>
        <v>134.5457271667231</v>
      </c>
    </row>
    <row r="21" spans="2:6" ht="12.75">
      <c r="B21">
        <v>3</v>
      </c>
      <c r="C21">
        <f t="shared" si="1"/>
        <v>177.92862926809985</v>
      </c>
      <c r="D21">
        <f t="shared" si="0"/>
        <v>81.37676046356809</v>
      </c>
      <c r="E21">
        <f t="shared" si="0"/>
        <v>15.477014100406826</v>
      </c>
      <c r="F21">
        <f t="shared" si="0"/>
        <v>101.68895982309584</v>
      </c>
    </row>
    <row r="22" spans="2:6" ht="12.75">
      <c r="B22">
        <v>4</v>
      </c>
      <c r="C22">
        <f t="shared" si="1"/>
        <v>137.54511295292968</v>
      </c>
      <c r="D22">
        <f t="shared" si="0"/>
        <v>73.32886429486575</v>
      </c>
      <c r="E22">
        <f t="shared" si="0"/>
        <v>12.36216967234603</v>
      </c>
      <c r="F22">
        <f t="shared" si="0"/>
        <v>79.54788546872435</v>
      </c>
    </row>
    <row r="23" spans="2:6" ht="12.75">
      <c r="B23">
        <v>5</v>
      </c>
      <c r="C23">
        <f t="shared" si="1"/>
        <v>109.49838786225217</v>
      </c>
      <c r="D23">
        <f t="shared" si="0"/>
        <v>66.41837136987773</v>
      </c>
      <c r="E23">
        <f t="shared" si="0"/>
        <v>10.10109064507036</v>
      </c>
      <c r="F23">
        <f t="shared" si="0"/>
        <v>63.9229941911769</v>
      </c>
    </row>
    <row r="24" spans="2:6" ht="12.75">
      <c r="B24">
        <v>6</v>
      </c>
      <c r="C24">
        <f t="shared" si="1"/>
        <v>89.23098934817612</v>
      </c>
      <c r="D24">
        <f t="shared" si="0"/>
        <v>60.440627706806325</v>
      </c>
      <c r="E24">
        <f t="shared" si="0"/>
        <v>8.408043670776287</v>
      </c>
      <c r="F24">
        <f t="shared" si="0"/>
        <v>52.48725360565093</v>
      </c>
    </row>
    <row r="25" spans="2:6" ht="12.75">
      <c r="B25">
        <v>7</v>
      </c>
      <c r="C25">
        <f>1/(C$2+C$3*$B25)^2</f>
        <v>74.11093744527058</v>
      </c>
      <c r="D25">
        <f t="shared" si="0"/>
        <v>55.23502063092412</v>
      </c>
      <c r="E25">
        <f t="shared" si="0"/>
        <v>7.1075474140801305</v>
      </c>
      <c r="F25">
        <f t="shared" si="0"/>
        <v>43.866748891254794</v>
      </c>
    </row>
    <row r="26" spans="2:6" ht="12.75">
      <c r="B26">
        <v>8</v>
      </c>
      <c r="C26">
        <f>1/(C$2+C$3*$B26)^2</f>
        <v>62.532036703466176</v>
      </c>
      <c r="D26">
        <f t="shared" si="0"/>
        <v>50.6740764418146</v>
      </c>
      <c r="E26">
        <f t="shared" si="0"/>
        <v>6.086999823361036</v>
      </c>
      <c r="F26">
        <f t="shared" si="0"/>
        <v>37.20789248648667</v>
      </c>
    </row>
    <row r="27" spans="2:6" ht="12.75">
      <c r="B27">
        <v>9</v>
      </c>
      <c r="C27">
        <f>1/(C$2+C$3*$B27)^2</f>
        <v>53.469009601370885</v>
      </c>
      <c r="D27">
        <f t="shared" si="0"/>
        <v>46.655581586536414</v>
      </c>
      <c r="E27">
        <f t="shared" si="0"/>
        <v>5.271457922551919</v>
      </c>
      <c r="F27">
        <f t="shared" si="0"/>
        <v>31.957693022944238</v>
      </c>
    </row>
    <row r="28" spans="2:6" ht="12.75">
      <c r="B28">
        <v>10</v>
      </c>
      <c r="C28">
        <f>1/(C$2+C$3*$B28)^2</f>
        <v>46.24246746514753</v>
      </c>
      <c r="D28">
        <f t="shared" si="0"/>
        <v>43.09680568376393</v>
      </c>
      <c r="E28">
        <f t="shared" si="0"/>
        <v>4.609476095861531</v>
      </c>
      <c r="F28">
        <f t="shared" si="0"/>
        <v>27.745126996163712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B2:G28"/>
  <sheetViews>
    <sheetView zoomScalePageLayoutView="0" workbookViewId="0" topLeftCell="A10">
      <selection activeCell="F39" sqref="F39"/>
    </sheetView>
  </sheetViews>
  <sheetFormatPr defaultColWidth="9.140625" defaultRowHeight="12.75"/>
  <cols>
    <col min="7" max="7" width="8.8515625" style="0" hidden="1" customWidth="1"/>
  </cols>
  <sheetData>
    <row r="2" spans="2:7" ht="12.75">
      <c r="B2" t="s">
        <v>4</v>
      </c>
      <c r="C2">
        <v>0.605</v>
      </c>
      <c r="D2">
        <v>1.935</v>
      </c>
      <c r="E2">
        <v>0.868</v>
      </c>
      <c r="F2" s="2">
        <f>LN(3+1)</f>
        <v>1.3862943611198906</v>
      </c>
      <c r="G2" s="2">
        <f>LN(3+1)</f>
        <v>1.3862943611198906</v>
      </c>
    </row>
    <row r="3" spans="2:7" ht="12.75">
      <c r="B3" t="s">
        <v>5</v>
      </c>
      <c r="C3">
        <v>1.1</v>
      </c>
      <c r="D3">
        <v>1.7</v>
      </c>
      <c r="E3">
        <v>1</v>
      </c>
      <c r="F3">
        <v>0.9</v>
      </c>
      <c r="G3">
        <v>0.9</v>
      </c>
    </row>
    <row r="7" spans="3:7" ht="12.75">
      <c r="C7" t="s">
        <v>9</v>
      </c>
      <c r="D7" t="s">
        <v>11</v>
      </c>
      <c r="E7" t="s">
        <v>12</v>
      </c>
      <c r="F7" t="str">
        <f>"Theoretical Candidate at "&amp;TEXT(EXP(F2)-1,"0.0")</f>
        <v>Theoretical Candidate at 3.0</v>
      </c>
      <c r="G7" t="str">
        <f>"Theoretical Candidate at "&amp;TEXT(EXP(G2)-1,"0.0")&amp;" w/ -0.451 CF"</f>
        <v>Theoretical Candidate at 3.0 w/ -0.451 CF</v>
      </c>
    </row>
    <row r="8" spans="2:7" ht="12.75">
      <c r="B8">
        <v>-10</v>
      </c>
      <c r="C8">
        <f aca="true" t="shared" si="0" ref="C8:F28">EXP(C$2+C$3*$B8)-1</f>
        <v>-0.9999694149735358</v>
      </c>
      <c r="D8">
        <f t="shared" si="0"/>
        <v>-0.9999997133488885</v>
      </c>
      <c r="E8">
        <f t="shared" si="0"/>
        <v>-0.9998918509294842</v>
      </c>
      <c r="F8">
        <f t="shared" si="0"/>
        <v>-0.9995063607836533</v>
      </c>
      <c r="G8">
        <f>EXP(G$2+G$3*$B8+0.451)-1</f>
        <v>-0.9992250450341501</v>
      </c>
    </row>
    <row r="9" spans="2:7" ht="12.75">
      <c r="B9">
        <v>-9</v>
      </c>
      <c r="C9">
        <f t="shared" si="0"/>
        <v>-0.9999081175026545</v>
      </c>
      <c r="D9">
        <f t="shared" si="0"/>
        <v>-0.9999984308868958</v>
      </c>
      <c r="E9">
        <f t="shared" si="0"/>
        <v>-0.999706020346852</v>
      </c>
      <c r="F9">
        <f t="shared" si="0"/>
        <v>-0.9987858434476845</v>
      </c>
      <c r="G9">
        <f aca="true" t="shared" si="1" ref="G9:G28">EXP(G$2+G$3*$B9+0.451)-1</f>
        <v>-0.9980939183549892</v>
      </c>
    </row>
    <row r="10" spans="2:7" ht="12.75">
      <c r="B10">
        <v>-8</v>
      </c>
      <c r="C10">
        <f t="shared" si="0"/>
        <v>-0.9997239697232793</v>
      </c>
      <c r="D10">
        <f t="shared" si="0"/>
        <v>-0.9999914107574159</v>
      </c>
      <c r="E10">
        <f t="shared" si="0"/>
        <v>-0.999200880450911</v>
      </c>
      <c r="F10">
        <f t="shared" si="0"/>
        <v>-0.9970136567664932</v>
      </c>
      <c r="G10">
        <f t="shared" si="1"/>
        <v>-0.9953117956558121</v>
      </c>
    </row>
    <row r="11" spans="2:7" ht="12.75">
      <c r="B11">
        <v>-7</v>
      </c>
      <c r="C11">
        <f t="shared" si="0"/>
        <v>-0.999170759221095</v>
      </c>
      <c r="D11">
        <f t="shared" si="0"/>
        <v>-0.9999529829379599</v>
      </c>
      <c r="E11">
        <f t="shared" si="0"/>
        <v>-0.9978277678509451</v>
      </c>
      <c r="F11">
        <f t="shared" si="0"/>
        <v>-0.9926547808918844</v>
      </c>
      <c r="G11">
        <f t="shared" si="1"/>
        <v>-0.988468878009296</v>
      </c>
    </row>
    <row r="12" spans="2:7" ht="12.75">
      <c r="B12">
        <v>-6</v>
      </c>
      <c r="C12">
        <f t="shared" si="0"/>
        <v>-0.9975088230263428</v>
      </c>
      <c r="D12">
        <f t="shared" si="0"/>
        <v>-0.9997426310758787</v>
      </c>
      <c r="E12">
        <f t="shared" si="0"/>
        <v>-0.9940952608220294</v>
      </c>
      <c r="F12">
        <f t="shared" si="0"/>
        <v>-0.9819336762295493</v>
      </c>
      <c r="G12">
        <f t="shared" si="1"/>
        <v>-0.971638016476534</v>
      </c>
    </row>
    <row r="13" spans="2:7" ht="12.75">
      <c r="B13">
        <v>-5</v>
      </c>
      <c r="C13">
        <f t="shared" si="0"/>
        <v>-0.9925160907761014</v>
      </c>
      <c r="D13">
        <f t="shared" si="0"/>
        <v>-0.9985911760490943</v>
      </c>
      <c r="E13">
        <f t="shared" si="0"/>
        <v>-0.9839492547907323</v>
      </c>
      <c r="F13">
        <f t="shared" si="0"/>
        <v>-0.9555640138470307</v>
      </c>
      <c r="G13">
        <f t="shared" si="1"/>
        <v>-0.9302407770871008</v>
      </c>
    </row>
    <row r="14" spans="2:7" ht="12.75">
      <c r="B14">
        <v>-4</v>
      </c>
      <c r="C14">
        <f t="shared" si="0"/>
        <v>-0.9775170941832645</v>
      </c>
      <c r="D14">
        <f t="shared" si="0"/>
        <v>-0.9922881718085371</v>
      </c>
      <c r="E14">
        <f t="shared" si="0"/>
        <v>-0.9563695509644213</v>
      </c>
      <c r="F14">
        <f t="shared" si="0"/>
        <v>-0.8907051102108298</v>
      </c>
      <c r="G14">
        <f t="shared" si="1"/>
        <v>-0.8284199982915422</v>
      </c>
    </row>
    <row r="15" spans="2:7" ht="12.75">
      <c r="B15">
        <v>-3</v>
      </c>
      <c r="C15">
        <f t="shared" si="0"/>
        <v>-0.9324576182257756</v>
      </c>
      <c r="D15">
        <f t="shared" si="0"/>
        <v>-0.9577858581858936</v>
      </c>
      <c r="E15">
        <f t="shared" si="0"/>
        <v>-0.881400143219078</v>
      </c>
      <c r="F15">
        <f t="shared" si="0"/>
        <v>-0.731177949041001</v>
      </c>
      <c r="G15">
        <f t="shared" si="1"/>
        <v>-0.5779812939855624</v>
      </c>
    </row>
    <row r="16" spans="2:7" ht="12.75">
      <c r="B16">
        <v>-2</v>
      </c>
      <c r="C16">
        <f t="shared" si="0"/>
        <v>-0.797091471497456</v>
      </c>
      <c r="D16">
        <f t="shared" si="0"/>
        <v>-0.7689220085226698</v>
      </c>
      <c r="E16">
        <f t="shared" si="0"/>
        <v>-0.6776121644545745</v>
      </c>
      <c r="F16">
        <f t="shared" si="0"/>
        <v>-0.3388044471136539</v>
      </c>
      <c r="G16">
        <f t="shared" si="1"/>
        <v>0.037998522279540925</v>
      </c>
    </row>
    <row r="17" spans="2:7" ht="12.75">
      <c r="B17">
        <v>-1</v>
      </c>
      <c r="C17">
        <f t="shared" si="0"/>
        <v>-0.39042909270369075</v>
      </c>
      <c r="D17">
        <f t="shared" si="0"/>
        <v>0.26490876873289193</v>
      </c>
      <c r="E17">
        <f t="shared" si="0"/>
        <v>-0.12365900492062676</v>
      </c>
      <c r="F17">
        <f t="shared" si="0"/>
        <v>0.6262786389623964</v>
      </c>
      <c r="G17">
        <f t="shared" si="1"/>
        <v>1.5530643947750749</v>
      </c>
    </row>
    <row r="18" spans="2:7" ht="12.75">
      <c r="B18">
        <v>0</v>
      </c>
      <c r="C18">
        <f t="shared" si="0"/>
        <v>0.8312522088857732</v>
      </c>
      <c r="D18">
        <f t="shared" si="0"/>
        <v>5.9240440553782765</v>
      </c>
      <c r="E18">
        <f t="shared" si="0"/>
        <v>1.3821418024579781</v>
      </c>
      <c r="F18">
        <f t="shared" si="0"/>
        <v>3</v>
      </c>
      <c r="G18">
        <f t="shared" si="1"/>
        <v>5.27952512837281</v>
      </c>
    </row>
    <row r="19" spans="2:7" ht="12.75">
      <c r="B19">
        <v>1</v>
      </c>
      <c r="C19">
        <f t="shared" si="0"/>
        <v>4.501385667211497</v>
      </c>
      <c r="D19">
        <f t="shared" si="0"/>
        <v>36.901852897142135</v>
      </c>
      <c r="E19">
        <f t="shared" si="0"/>
        <v>5.4753327744341975</v>
      </c>
      <c r="F19">
        <f t="shared" si="0"/>
        <v>8.8384124446278</v>
      </c>
      <c r="G19">
        <f t="shared" si="1"/>
        <v>14.44513954233401</v>
      </c>
    </row>
    <row r="20" spans="2:7" ht="12.75">
      <c r="B20">
        <v>2</v>
      </c>
      <c r="C20">
        <f t="shared" si="0"/>
        <v>15.52707590606266</v>
      </c>
      <c r="D20">
        <f t="shared" si="0"/>
        <v>206.4727488079392</v>
      </c>
      <c r="E20">
        <f t="shared" si="0"/>
        <v>16.601779413969773</v>
      </c>
      <c r="F20">
        <f t="shared" si="0"/>
        <v>23.198589857651783</v>
      </c>
      <c r="G20">
        <f t="shared" si="1"/>
        <v>36.98891327057795</v>
      </c>
    </row>
    <row r="21" spans="2:7" ht="12.75">
      <c r="B21">
        <v>3</v>
      </c>
      <c r="C21">
        <f t="shared" si="0"/>
        <v>48.650079912177155</v>
      </c>
      <c r="D21">
        <f t="shared" si="0"/>
        <v>1134.6949121916916</v>
      </c>
      <c r="E21">
        <f t="shared" si="0"/>
        <v>46.84659712953854</v>
      </c>
      <c r="F21">
        <f t="shared" si="0"/>
        <v>58.518926899491355</v>
      </c>
      <c r="G21">
        <f t="shared" si="1"/>
        <v>92.43764926978506</v>
      </c>
    </row>
    <row r="22" spans="2:7" ht="12.75">
      <c r="B22">
        <v>4</v>
      </c>
      <c r="C22">
        <f t="shared" si="0"/>
        <v>148.157083158388</v>
      </c>
      <c r="D22">
        <f t="shared" si="0"/>
        <v>6215.734202389557</v>
      </c>
      <c r="E22">
        <f t="shared" si="0"/>
        <v>129.06053553082538</v>
      </c>
      <c r="F22">
        <f t="shared" si="0"/>
        <v>145.39293777471192</v>
      </c>
      <c r="G22">
        <f t="shared" si="1"/>
        <v>228.8195328431551</v>
      </c>
    </row>
    <row r="23" spans="2:7" ht="12.75">
      <c r="B23">
        <v>5</v>
      </c>
      <c r="C23">
        <f t="shared" si="0"/>
        <v>447.0926414553818</v>
      </c>
      <c r="D23">
        <f t="shared" si="0"/>
        <v>34029.07597223162</v>
      </c>
      <c r="E23">
        <f t="shared" si="0"/>
        <v>352.5411903330946</v>
      </c>
      <c r="F23">
        <f t="shared" si="0"/>
        <v>359.0685252020873</v>
      </c>
      <c r="G23">
        <f t="shared" si="1"/>
        <v>564.2648379856612</v>
      </c>
    </row>
    <row r="24" spans="2:7" ht="12.75">
      <c r="B24">
        <v>6</v>
      </c>
      <c r="C24">
        <f t="shared" si="0"/>
        <v>1345.1446890406685</v>
      </c>
      <c r="D24">
        <f t="shared" si="0"/>
        <v>186277.84560847562</v>
      </c>
      <c r="E24">
        <f t="shared" si="0"/>
        <v>960.0245932942317</v>
      </c>
      <c r="F24">
        <f t="shared" si="0"/>
        <v>884.6256648167488</v>
      </c>
      <c r="G24">
        <f t="shared" si="1"/>
        <v>1389.3271541371619</v>
      </c>
    </row>
    <row r="25" spans="2:7" ht="12.75">
      <c r="B25">
        <v>7</v>
      </c>
      <c r="C25">
        <f t="shared" si="0"/>
        <v>4043.0421381319184</v>
      </c>
      <c r="D25">
        <f t="shared" si="0"/>
        <v>1019679.6010524699</v>
      </c>
      <c r="E25">
        <f t="shared" si="0"/>
        <v>2611.3356886539545</v>
      </c>
      <c r="F25">
        <f t="shared" si="0"/>
        <v>2177.287640503716</v>
      </c>
      <c r="G25">
        <f t="shared" si="1"/>
        <v>3418.6529938417493</v>
      </c>
    </row>
    <row r="26" spans="2:7" ht="12.75">
      <c r="B26">
        <v>8</v>
      </c>
      <c r="C26">
        <f t="shared" si="0"/>
        <v>12147.973990783592</v>
      </c>
      <c r="D26">
        <f t="shared" si="0"/>
        <v>5581676.966525988</v>
      </c>
      <c r="E26">
        <f t="shared" si="0"/>
        <v>7100.064632303091</v>
      </c>
      <c r="F26">
        <f t="shared" si="0"/>
        <v>5356.723057577668</v>
      </c>
      <c r="G26">
        <f t="shared" si="1"/>
        <v>8409.989142730346</v>
      </c>
    </row>
    <row r="27" spans="2:7" ht="12.75">
      <c r="B27">
        <v>9</v>
      </c>
      <c r="C27">
        <f t="shared" si="0"/>
        <v>36496.53488892096</v>
      </c>
      <c r="D27">
        <f t="shared" si="0"/>
        <v>30553810.546326086</v>
      </c>
      <c r="E27">
        <f t="shared" si="0"/>
        <v>19301.694952702703</v>
      </c>
      <c r="F27">
        <f t="shared" si="0"/>
        <v>13176.872301135363</v>
      </c>
      <c r="G27">
        <f t="shared" si="1"/>
        <v>20686.695063366893</v>
      </c>
    </row>
    <row r="28" spans="2:7" ht="12.75">
      <c r="B28">
        <v>10</v>
      </c>
      <c r="C28">
        <f t="shared" si="0"/>
        <v>109643.65427109587</v>
      </c>
      <c r="D28">
        <f t="shared" si="0"/>
        <v>167249956.02133596</v>
      </c>
      <c r="E28">
        <f t="shared" si="0"/>
        <v>52469.164930219886</v>
      </c>
      <c r="F28">
        <f t="shared" si="0"/>
        <v>32411.33571030154</v>
      </c>
      <c r="G28">
        <f t="shared" si="1"/>
        <v>50882.5191405235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B2:G28"/>
  <sheetViews>
    <sheetView zoomScalePageLayoutView="0" workbookViewId="0" topLeftCell="A10">
      <selection activeCell="D38" sqref="D38"/>
    </sheetView>
  </sheetViews>
  <sheetFormatPr defaultColWidth="9.140625" defaultRowHeight="12.75"/>
  <cols>
    <col min="7" max="7" width="8.8515625" style="0" hidden="1" customWidth="1"/>
  </cols>
  <sheetData>
    <row r="2" spans="2:7" ht="12.75">
      <c r="B2" t="s">
        <v>4</v>
      </c>
      <c r="C2">
        <v>0.605</v>
      </c>
      <c r="D2">
        <v>1.935</v>
      </c>
      <c r="E2">
        <v>0.868</v>
      </c>
      <c r="F2" s="2">
        <f>LN(3+1)</f>
        <v>1.3862943611198906</v>
      </c>
      <c r="G2" s="2">
        <f>LN(3+1)</f>
        <v>1.3862943611198906</v>
      </c>
    </row>
    <row r="3" spans="2:7" ht="12.75">
      <c r="B3" t="s">
        <v>5</v>
      </c>
      <c r="C3">
        <v>1.1</v>
      </c>
      <c r="D3">
        <v>1.7</v>
      </c>
      <c r="E3">
        <v>1</v>
      </c>
      <c r="F3">
        <v>0.9</v>
      </c>
      <c r="G3">
        <v>0.9</v>
      </c>
    </row>
    <row r="7" spans="3:7" ht="12.75">
      <c r="C7" t="s">
        <v>9</v>
      </c>
      <c r="D7" t="s">
        <v>11</v>
      </c>
      <c r="E7" t="s">
        <v>12</v>
      </c>
      <c r="F7" t="str">
        <f>"Theoretical Candidate at "&amp;TEXT(EXP(F2)-1,"0.0")</f>
        <v>Theoretical Candidate at 3.0</v>
      </c>
      <c r="G7" t="str">
        <f>"Theoretical Candidate at "&amp;TEXT(EXP(G2)-1,"0.0")&amp;" w/ -0.451 CF"</f>
        <v>Theoretical Candidate at 3.0 w/ -0.451 CF</v>
      </c>
    </row>
    <row r="8" spans="2:7" ht="12.75">
      <c r="B8">
        <v>-10</v>
      </c>
      <c r="C8">
        <f>EXP(C$2+C$3*$B8+0.451)-1</f>
        <v>-0.9999519851394414</v>
      </c>
      <c r="D8">
        <f aca="true" t="shared" si="0" ref="D8:F28">EXP(D$2+D$3*$B8+0.451)-1</f>
        <v>-0.9999995499917855</v>
      </c>
      <c r="E8">
        <f t="shared" si="0"/>
        <v>-0.9998302187985214</v>
      </c>
      <c r="F8">
        <f t="shared" si="0"/>
        <v>-0.9992250450341501</v>
      </c>
      <c r="G8">
        <f aca="true" t="shared" si="1" ref="G8:G28">EXP(G$2+G$3*$B8-0.451)-1</f>
        <v>-0.9996855563398472</v>
      </c>
    </row>
    <row r="9" spans="2:7" ht="12.75">
      <c r="B9">
        <v>-9</v>
      </c>
      <c r="C9">
        <f aca="true" t="shared" si="2" ref="C9:C28">EXP(C$2+C$3*$B9+0.451)-1</f>
        <v>-0.9998557553872653</v>
      </c>
      <c r="D9">
        <f t="shared" si="0"/>
        <v>-0.9999975366787082</v>
      </c>
      <c r="E9">
        <f t="shared" si="0"/>
        <v>-0.9995384868452066</v>
      </c>
      <c r="F9">
        <f t="shared" si="0"/>
        <v>-0.9980939183549892</v>
      </c>
      <c r="G9">
        <f t="shared" si="1"/>
        <v>-0.9992265933952047</v>
      </c>
    </row>
    <row r="10" spans="2:7" ht="12.75">
      <c r="B10">
        <v>-8</v>
      </c>
      <c r="C10">
        <f t="shared" si="2"/>
        <v>-0.9995666652352851</v>
      </c>
      <c r="D10">
        <f t="shared" si="0"/>
        <v>-0.9999865159088399</v>
      </c>
      <c r="E10">
        <f t="shared" si="0"/>
        <v>-0.9987454771777304</v>
      </c>
      <c r="F10">
        <f t="shared" si="0"/>
        <v>-0.9953117956558121</v>
      </c>
      <c r="G10">
        <f t="shared" si="1"/>
        <v>-0.998097726708656</v>
      </c>
    </row>
    <row r="11" spans="2:7" ht="12.75">
      <c r="B11">
        <v>-7</v>
      </c>
      <c r="C11">
        <f t="shared" si="2"/>
        <v>-0.9986981904228487</v>
      </c>
      <c r="D11">
        <f t="shared" si="0"/>
        <v>-0.9999261887943641</v>
      </c>
      <c r="E11">
        <f t="shared" si="0"/>
        <v>-0.9965898534088375</v>
      </c>
      <c r="F11">
        <f t="shared" si="0"/>
        <v>-0.988468878009296</v>
      </c>
      <c r="G11">
        <f t="shared" si="1"/>
        <v>-0.9953211626943396</v>
      </c>
    </row>
    <row r="12" spans="2:7" ht="12.75">
      <c r="B12">
        <v>-6</v>
      </c>
      <c r="C12">
        <f t="shared" si="2"/>
        <v>-0.996089147898674</v>
      </c>
      <c r="D12">
        <f t="shared" si="0"/>
        <v>-0.9995959613434294</v>
      </c>
      <c r="E12">
        <f t="shared" si="0"/>
        <v>-0.9907302604888615</v>
      </c>
      <c r="F12">
        <f t="shared" si="0"/>
        <v>-0.971638016476534</v>
      </c>
      <c r="G12">
        <f t="shared" si="1"/>
        <v>-0.9884919172064005</v>
      </c>
    </row>
    <row r="13" spans="2:7" ht="12.75">
      <c r="B13">
        <v>-5</v>
      </c>
      <c r="C13">
        <f t="shared" si="2"/>
        <v>-0.9882511509925169</v>
      </c>
      <c r="D13">
        <f t="shared" si="0"/>
        <v>-0.9977883136497087</v>
      </c>
      <c r="E13">
        <f t="shared" si="0"/>
        <v>-0.9748022355323234</v>
      </c>
      <c r="F13">
        <f t="shared" si="0"/>
        <v>-0.9302407770871008</v>
      </c>
      <c r="G13">
        <f t="shared" si="1"/>
        <v>-0.971694683757411</v>
      </c>
    </row>
    <row r="14" spans="2:7" ht="12.75">
      <c r="B14">
        <v>-4</v>
      </c>
      <c r="C14">
        <f t="shared" si="2"/>
        <v>-0.9647045069912425</v>
      </c>
      <c r="D14">
        <f t="shared" si="0"/>
        <v>-0.9878933452715037</v>
      </c>
      <c r="E14">
        <f t="shared" si="0"/>
        <v>-0.9315053747297236</v>
      </c>
      <c r="F14">
        <f t="shared" si="0"/>
        <v>-0.8284199982915422</v>
      </c>
      <c r="G14">
        <f t="shared" si="1"/>
        <v>-0.9303801561074467</v>
      </c>
    </row>
    <row r="15" spans="2:7" ht="12.75">
      <c r="B15">
        <v>-3</v>
      </c>
      <c r="C15">
        <f t="shared" si="2"/>
        <v>-0.8939664791046519</v>
      </c>
      <c r="D15">
        <f t="shared" si="0"/>
        <v>-0.9337288089264062</v>
      </c>
      <c r="E15">
        <f t="shared" si="0"/>
        <v>-0.813812304780696</v>
      </c>
      <c r="F15">
        <f t="shared" si="0"/>
        <v>-0.5779812939855624</v>
      </c>
      <c r="G15">
        <f t="shared" si="1"/>
        <v>-0.8287628153636147</v>
      </c>
    </row>
    <row r="16" spans="2:7" ht="12.75">
      <c r="B16">
        <v>-2</v>
      </c>
      <c r="C16">
        <f t="shared" si="2"/>
        <v>-0.6814576991267811</v>
      </c>
      <c r="D16">
        <f t="shared" si="0"/>
        <v>-0.6372349864760467</v>
      </c>
      <c r="E16">
        <f t="shared" si="0"/>
        <v>-0.49388937140269484</v>
      </c>
      <c r="F16">
        <f t="shared" si="0"/>
        <v>0.037998522279540925</v>
      </c>
      <c r="G16">
        <f t="shared" si="1"/>
        <v>-0.5788244879225897</v>
      </c>
    </row>
    <row r="17" spans="2:7" ht="12.75">
      <c r="B17">
        <v>-1</v>
      </c>
      <c r="C17">
        <f t="shared" si="2"/>
        <v>-0.04304604252695343</v>
      </c>
      <c r="D17">
        <f t="shared" si="0"/>
        <v>0.9857565995893265</v>
      </c>
      <c r="E17">
        <f t="shared" si="0"/>
        <v>0.37575132490603935</v>
      </c>
      <c r="F17">
        <f t="shared" si="0"/>
        <v>1.5530643947750749</v>
      </c>
      <c r="G17">
        <f t="shared" si="1"/>
        <v>0.035924599848720096</v>
      </c>
    </row>
    <row r="18" spans="2:7" ht="12.75">
      <c r="B18">
        <v>0</v>
      </c>
      <c r="C18">
        <f t="shared" si="2"/>
        <v>1.874848565521607</v>
      </c>
      <c r="D18">
        <f t="shared" si="0"/>
        <v>9.869927158927068</v>
      </c>
      <c r="E18">
        <f t="shared" si="0"/>
        <v>2.7396798269705425</v>
      </c>
      <c r="F18">
        <f t="shared" si="0"/>
        <v>5.27952512837281</v>
      </c>
      <c r="G18">
        <f t="shared" si="1"/>
        <v>1.5479633687119296</v>
      </c>
    </row>
    <row r="19" spans="2:7" ht="12.75">
      <c r="B19">
        <v>1</v>
      </c>
      <c r="C19">
        <f t="shared" si="2"/>
        <v>7.636522384531153</v>
      </c>
      <c r="D19">
        <f t="shared" si="0"/>
        <v>58.501409419873426</v>
      </c>
      <c r="E19">
        <f t="shared" si="0"/>
        <v>9.165503717908893</v>
      </c>
      <c r="F19">
        <f t="shared" si="0"/>
        <v>14.44513954233401</v>
      </c>
      <c r="G19">
        <f t="shared" si="1"/>
        <v>5.266978628797806</v>
      </c>
    </row>
    <row r="20" spans="2:7" ht="12.75">
      <c r="B20">
        <v>2</v>
      </c>
      <c r="C20">
        <f t="shared" si="2"/>
        <v>24.945547112661323</v>
      </c>
      <c r="D20">
        <f t="shared" si="0"/>
        <v>324.70758489800846</v>
      </c>
      <c r="E20">
        <f t="shared" si="0"/>
        <v>26.632704033524607</v>
      </c>
      <c r="F20">
        <f t="shared" si="0"/>
        <v>36.98891327057795</v>
      </c>
      <c r="G20">
        <f t="shared" si="1"/>
        <v>14.414280132945196</v>
      </c>
    </row>
    <row r="21" spans="2:7" ht="12.75">
      <c r="B21">
        <v>3</v>
      </c>
      <c r="C21">
        <f t="shared" si="2"/>
        <v>76.9447311085586</v>
      </c>
      <c r="D21">
        <f t="shared" si="0"/>
        <v>1781.9061848182191</v>
      </c>
      <c r="E21">
        <f t="shared" si="0"/>
        <v>74.1134772455169</v>
      </c>
      <c r="F21">
        <f t="shared" si="0"/>
        <v>92.43764926978506</v>
      </c>
      <c r="G21">
        <f t="shared" si="1"/>
        <v>36.91301137123678</v>
      </c>
    </row>
    <row r="22" spans="2:7" ht="12.75">
      <c r="B22">
        <v>4</v>
      </c>
      <c r="C22">
        <f t="shared" si="2"/>
        <v>233.15891294197246</v>
      </c>
      <c r="D22">
        <f t="shared" si="0"/>
        <v>9758.534660079984</v>
      </c>
      <c r="E22">
        <f t="shared" si="0"/>
        <v>203.17960026886058</v>
      </c>
      <c r="F22">
        <f t="shared" si="0"/>
        <v>228.8195328431551</v>
      </c>
      <c r="G22">
        <f t="shared" si="1"/>
        <v>92.25096072202278</v>
      </c>
    </row>
    <row r="23" spans="2:7" ht="12.75">
      <c r="B23">
        <v>5</v>
      </c>
      <c r="C23">
        <f t="shared" si="2"/>
        <v>702.4522504645041</v>
      </c>
      <c r="D23">
        <f t="shared" si="0"/>
        <v>53422.17929701609</v>
      </c>
      <c r="E23">
        <f t="shared" si="0"/>
        <v>554.0176971528753</v>
      </c>
      <c r="F23">
        <f t="shared" si="0"/>
        <v>564.2648379856612</v>
      </c>
      <c r="G23">
        <f t="shared" si="1"/>
        <v>228.36035311026183</v>
      </c>
    </row>
    <row r="24" spans="2:7" ht="12.75">
      <c r="B24">
        <v>6</v>
      </c>
      <c r="C24">
        <f t="shared" si="2"/>
        <v>2112.287350314119</v>
      </c>
      <c r="D24">
        <f t="shared" si="0"/>
        <v>292434.6729706756</v>
      </c>
      <c r="E24">
        <f t="shared" si="0"/>
        <v>1507.6945206438463</v>
      </c>
      <c r="F24">
        <f t="shared" si="0"/>
        <v>1389.3271541371619</v>
      </c>
      <c r="G24">
        <f t="shared" si="1"/>
        <v>563.1354380860568</v>
      </c>
    </row>
    <row r="25" spans="2:7" ht="12.75">
      <c r="B25">
        <v>7</v>
      </c>
      <c r="C25">
        <f t="shared" si="2"/>
        <v>6347.666056649475</v>
      </c>
      <c r="D25">
        <f t="shared" si="0"/>
        <v>1600776.4893058196</v>
      </c>
      <c r="E25">
        <f t="shared" si="0"/>
        <v>4100.0569001619015</v>
      </c>
      <c r="F25">
        <f t="shared" si="0"/>
        <v>3418.6529938417493</v>
      </c>
      <c r="G25">
        <f t="shared" si="1"/>
        <v>1386.5492786303532</v>
      </c>
    </row>
    <row r="26" spans="2:7" ht="12.75">
      <c r="B26">
        <v>8</v>
      </c>
      <c r="C26">
        <f t="shared" si="2"/>
        <v>19071.446864768328</v>
      </c>
      <c r="D26">
        <f t="shared" si="0"/>
        <v>8762570.7623212</v>
      </c>
      <c r="E26">
        <f t="shared" si="0"/>
        <v>11146.828449186676</v>
      </c>
      <c r="F26">
        <f t="shared" si="0"/>
        <v>8409.989142730346</v>
      </c>
      <c r="G26">
        <f t="shared" si="1"/>
        <v>3411.820522602793</v>
      </c>
    </row>
    <row r="27" spans="2:7" ht="12.75">
      <c r="B27">
        <v>9</v>
      </c>
      <c r="C27">
        <f t="shared" si="2"/>
        <v>57295.79686466066</v>
      </c>
      <c r="D27">
        <f t="shared" si="0"/>
        <v>47965855.843180515</v>
      </c>
      <c r="E27">
        <f t="shared" si="0"/>
        <v>30301.939500202923</v>
      </c>
      <c r="F27">
        <f t="shared" si="0"/>
        <v>20686.695063366893</v>
      </c>
      <c r="G27">
        <f t="shared" si="1"/>
        <v>8393.183975214119</v>
      </c>
    </row>
    <row r="28" spans="2:7" ht="12.75">
      <c r="B28">
        <v>10</v>
      </c>
      <c r="C28">
        <f t="shared" si="2"/>
        <v>172128.090421774</v>
      </c>
      <c r="D28">
        <f t="shared" si="0"/>
        <v>262562575.95868805</v>
      </c>
      <c r="E28">
        <f t="shared" si="0"/>
        <v>82370.92979229543</v>
      </c>
      <c r="F28">
        <f t="shared" si="0"/>
        <v>50882.5191405235</v>
      </c>
      <c r="G28">
        <f t="shared" si="1"/>
        <v>20645.361021060467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28"/>
  <sheetViews>
    <sheetView zoomScalePageLayoutView="0" workbookViewId="0" topLeftCell="A1">
      <selection activeCell="A1" sqref="A1:A16384"/>
    </sheetView>
  </sheetViews>
  <sheetFormatPr defaultColWidth="9.140625" defaultRowHeight="12.75"/>
  <sheetData>
    <row r="2" spans="2:7" ht="12.75">
      <c r="B2" t="s">
        <v>4</v>
      </c>
      <c r="C2">
        <v>5.46088</v>
      </c>
      <c r="D2">
        <v>4.33528</v>
      </c>
      <c r="E2">
        <v>3.555</v>
      </c>
      <c r="F2" s="2">
        <f>LN(295)</f>
        <v>5.68697535633982</v>
      </c>
      <c r="G2" s="2">
        <f>LN(325)</f>
        <v>5.783825182329737</v>
      </c>
    </row>
    <row r="3" spans="2:7" ht="12.75">
      <c r="B3" t="s">
        <v>5</v>
      </c>
      <c r="C3">
        <v>0.16663</v>
      </c>
      <c r="D3">
        <v>0.118673</v>
      </c>
      <c r="E3">
        <v>0.229905</v>
      </c>
      <c r="F3">
        <v>0.17334</v>
      </c>
      <c r="G3">
        <v>0.17334</v>
      </c>
    </row>
    <row r="7" spans="3:7" ht="12.75">
      <c r="C7" s="1" t="s">
        <v>0</v>
      </c>
      <c r="D7" s="1" t="s">
        <v>2</v>
      </c>
      <c r="E7" s="1" t="s">
        <v>3</v>
      </c>
      <c r="F7" t="str">
        <f>"Theoretical Candidate at "&amp;TEXT(EXP(F2)/100,"0%")</f>
        <v>Theoretical Candidate at 295%</v>
      </c>
      <c r="G7" t="str">
        <f>"Theoretical Candidate at "&amp;TEXT(EXP(G2)/100,"0%")</f>
        <v>Theoretical Candidate at 325%</v>
      </c>
    </row>
    <row r="8" spans="2:7" ht="12.75">
      <c r="B8">
        <v>-10</v>
      </c>
      <c r="C8">
        <f aca="true" t="shared" si="0" ref="C8:G28">EXP(C$2+C$3*$B8)</f>
        <v>44.459559468669724</v>
      </c>
      <c r="D8">
        <f t="shared" si="0"/>
        <v>23.302251807485387</v>
      </c>
      <c r="E8">
        <f t="shared" si="0"/>
        <v>3.51117240421165</v>
      </c>
      <c r="F8">
        <f t="shared" si="0"/>
        <v>52.12138662325996</v>
      </c>
      <c r="G8">
        <f t="shared" si="0"/>
        <v>57.42186661884571</v>
      </c>
    </row>
    <row r="9" spans="2:7" ht="12.75">
      <c r="B9">
        <v>-9</v>
      </c>
      <c r="C9">
        <f t="shared" si="0"/>
        <v>52.520837730376186</v>
      </c>
      <c r="D9">
        <f t="shared" si="0"/>
        <v>26.238374113022502</v>
      </c>
      <c r="E9">
        <f t="shared" si="0"/>
        <v>4.418741822391561</v>
      </c>
      <c r="F9">
        <f t="shared" si="0"/>
        <v>61.98642170734539</v>
      </c>
      <c r="G9">
        <f t="shared" si="0"/>
        <v>68.29012560978725</v>
      </c>
    </row>
    <row r="10" spans="2:7" ht="12.75">
      <c r="B10">
        <v>-8</v>
      </c>
      <c r="C10">
        <f t="shared" si="0"/>
        <v>62.04376356550173</v>
      </c>
      <c r="D10">
        <f t="shared" si="0"/>
        <v>29.5444526899232</v>
      </c>
      <c r="E10">
        <f t="shared" si="0"/>
        <v>5.560900190925321</v>
      </c>
      <c r="F10">
        <f t="shared" si="0"/>
        <v>73.71861581223102</v>
      </c>
      <c r="G10">
        <f t="shared" si="0"/>
        <v>81.21542419991549</v>
      </c>
    </row>
    <row r="11" spans="2:7" ht="12.75">
      <c r="B11">
        <v>-7</v>
      </c>
      <c r="C11">
        <f t="shared" si="0"/>
        <v>73.29335866905839</v>
      </c>
      <c r="D11">
        <f t="shared" si="0"/>
        <v>33.26710264085646</v>
      </c>
      <c r="E11">
        <f t="shared" si="0"/>
        <v>6.998284166938828</v>
      </c>
      <c r="F11">
        <f t="shared" si="0"/>
        <v>87.6713668507718</v>
      </c>
      <c r="G11">
        <f t="shared" si="0"/>
        <v>96.58709907288413</v>
      </c>
    </row>
    <row r="12" spans="2:7" ht="12.75">
      <c r="B12">
        <v>-6</v>
      </c>
      <c r="C12">
        <f t="shared" si="0"/>
        <v>86.58269770046945</v>
      </c>
      <c r="D12">
        <f t="shared" si="0"/>
        <v>37.458812648600656</v>
      </c>
      <c r="E12">
        <f t="shared" si="0"/>
        <v>8.807203797893953</v>
      </c>
      <c r="F12">
        <f t="shared" si="0"/>
        <v>104.26496049600732</v>
      </c>
      <c r="G12">
        <f t="shared" si="0"/>
        <v>114.86817681763512</v>
      </c>
    </row>
    <row r="13" spans="2:7" ht="12.75">
      <c r="B13">
        <v>-5</v>
      </c>
      <c r="C13">
        <f t="shared" si="0"/>
        <v>102.28162110758396</v>
      </c>
      <c r="D13">
        <f t="shared" si="0"/>
        <v>42.17868505686131</v>
      </c>
      <c r="E13">
        <f t="shared" si="0"/>
        <v>11.083693786553786</v>
      </c>
      <c r="F13">
        <f t="shared" si="0"/>
        <v>123.99923005350357</v>
      </c>
      <c r="G13">
        <f t="shared" si="0"/>
        <v>136.6093212453852</v>
      </c>
    </row>
    <row r="14" spans="2:7" ht="12.75">
      <c r="B14">
        <v>-4</v>
      </c>
      <c r="C14">
        <f t="shared" si="0"/>
        <v>120.82702773464904</v>
      </c>
      <c r="D14">
        <f t="shared" si="0"/>
        <v>47.49326920249713</v>
      </c>
      <c r="E14">
        <f t="shared" si="0"/>
        <v>13.948611928733554</v>
      </c>
      <c r="F14">
        <f t="shared" si="0"/>
        <v>147.46861247264843</v>
      </c>
      <c r="G14">
        <f t="shared" si="0"/>
        <v>162.46542052071428</v>
      </c>
    </row>
    <row r="15" spans="2:7" ht="12.75">
      <c r="B15">
        <v>-3</v>
      </c>
      <c r="C15">
        <f t="shared" si="0"/>
        <v>142.73503365608235</v>
      </c>
      <c r="D15">
        <f t="shared" si="0"/>
        <v>53.47749974898608</v>
      </c>
      <c r="E15">
        <f t="shared" si="0"/>
        <v>17.554055397528536</v>
      </c>
      <c r="F15">
        <f t="shared" si="0"/>
        <v>175.38005401505092</v>
      </c>
      <c r="G15">
        <f t="shared" si="0"/>
        <v>193.21531374539495</v>
      </c>
    </row>
    <row r="16" spans="2:7" ht="12.75">
      <c r="B16">
        <v>-2</v>
      </c>
      <c r="C16">
        <f t="shared" si="0"/>
        <v>168.61533561468704</v>
      </c>
      <c r="D16">
        <f t="shared" si="0"/>
        <v>60.215753251461564</v>
      </c>
      <c r="E16">
        <f t="shared" si="0"/>
        <v>22.09143551156766</v>
      </c>
      <c r="F16">
        <f t="shared" si="0"/>
        <v>208.57430493575018</v>
      </c>
      <c r="G16">
        <f t="shared" si="0"/>
        <v>229.7852512004026</v>
      </c>
    </row>
    <row r="17" spans="2:7" ht="12.75">
      <c r="B17">
        <v>-1</v>
      </c>
      <c r="C17">
        <f t="shared" si="0"/>
        <v>199.18817879679</v>
      </c>
      <c r="D17">
        <f t="shared" si="0"/>
        <v>67.80303785069249</v>
      </c>
      <c r="E17">
        <f t="shared" si="0"/>
        <v>27.801639672987672</v>
      </c>
      <c r="F17">
        <f t="shared" si="0"/>
        <v>248.05124461700728</v>
      </c>
      <c r="G17">
        <f t="shared" si="0"/>
        <v>273.27679491704174</v>
      </c>
    </row>
    <row r="18" spans="2:7" ht="12.75">
      <c r="B18">
        <v>0</v>
      </c>
      <c r="C18">
        <f t="shared" si="0"/>
        <v>235.30440115511072</v>
      </c>
      <c r="D18">
        <f t="shared" si="0"/>
        <v>76.3463328704745</v>
      </c>
      <c r="E18">
        <f t="shared" si="0"/>
        <v>34.98781996769358</v>
      </c>
      <c r="F18">
        <f t="shared" si="0"/>
        <v>295.0000000000001</v>
      </c>
      <c r="G18">
        <f t="shared" si="0"/>
        <v>324.99999999999994</v>
      </c>
    </row>
    <row r="19" spans="2:7" ht="12.75">
      <c r="B19">
        <v>1</v>
      </c>
      <c r="C19">
        <f t="shared" si="0"/>
        <v>277.9691121100684</v>
      </c>
      <c r="D19">
        <f t="shared" si="0"/>
        <v>85.96609720650983</v>
      </c>
      <c r="E19">
        <f t="shared" si="0"/>
        <v>44.03148736875152</v>
      </c>
      <c r="F19">
        <f t="shared" si="0"/>
        <v>350.83476454378297</v>
      </c>
      <c r="G19">
        <f t="shared" si="0"/>
        <v>386.51287619230305</v>
      </c>
    </row>
    <row r="20" spans="2:7" ht="12.75">
      <c r="B20">
        <v>2</v>
      </c>
      <c r="C20">
        <f t="shared" si="0"/>
        <v>328.369664604472</v>
      </c>
      <c r="D20">
        <f t="shared" si="0"/>
        <v>96.79796777478356</v>
      </c>
      <c r="E20">
        <f t="shared" si="0"/>
        <v>55.41276597669451</v>
      </c>
      <c r="F20">
        <f t="shared" si="0"/>
        <v>417.2373966525143</v>
      </c>
      <c r="G20">
        <f t="shared" si="0"/>
        <v>459.66831834599003</v>
      </c>
    </row>
    <row r="21" spans="2:7" ht="12.75">
      <c r="B21">
        <v>3</v>
      </c>
      <c r="C21">
        <f t="shared" si="0"/>
        <v>387.90869896996634</v>
      </c>
      <c r="D21">
        <f t="shared" si="0"/>
        <v>108.99467196724744</v>
      </c>
      <c r="E21">
        <f t="shared" si="0"/>
        <v>69.73588258494887</v>
      </c>
      <c r="F21">
        <f t="shared" si="0"/>
        <v>496.20808072354504</v>
      </c>
      <c r="G21">
        <f t="shared" si="0"/>
        <v>546.6699194411933</v>
      </c>
    </row>
    <row r="22" spans="2:7" ht="12.75">
      <c r="B22">
        <v>4</v>
      </c>
      <c r="C22">
        <f t="shared" si="0"/>
        <v>458.2431782114225</v>
      </c>
      <c r="D22">
        <f t="shared" si="0"/>
        <v>122.72818108008506</v>
      </c>
      <c r="E22">
        <f t="shared" si="0"/>
        <v>87.7612447995664</v>
      </c>
      <c r="F22">
        <f t="shared" si="0"/>
        <v>590.1255768317542</v>
      </c>
      <c r="G22">
        <f t="shared" si="0"/>
        <v>650.1383473570169</v>
      </c>
    </row>
    <row r="23" spans="2:7" ht="12.75">
      <c r="B23">
        <v>5</v>
      </c>
      <c r="C23">
        <f t="shared" si="0"/>
        <v>541.3305010557741</v>
      </c>
      <c r="D23">
        <f t="shared" si="0"/>
        <v>138.19213507750447</v>
      </c>
      <c r="E23">
        <f t="shared" si="0"/>
        <v>110.44581072573621</v>
      </c>
      <c r="F23">
        <f t="shared" si="0"/>
        <v>701.8188738950255</v>
      </c>
      <c r="G23">
        <f t="shared" si="0"/>
        <v>773.1902847996039</v>
      </c>
    </row>
    <row r="24" spans="2:7" ht="12.75">
      <c r="B24">
        <v>6</v>
      </c>
      <c r="C24">
        <f t="shared" si="0"/>
        <v>639.4829760850135</v>
      </c>
      <c r="D24">
        <f t="shared" si="0"/>
        <v>155.6045728797824</v>
      </c>
      <c r="E24">
        <f t="shared" si="0"/>
        <v>138.9938934289752</v>
      </c>
      <c r="F24">
        <f t="shared" si="0"/>
        <v>834.6524046621834</v>
      </c>
      <c r="G24">
        <f t="shared" si="0"/>
        <v>919.532310221049</v>
      </c>
    </row>
    <row r="25" spans="2:7" ht="12.75">
      <c r="B25">
        <v>7</v>
      </c>
      <c r="C25">
        <f t="shared" si="0"/>
        <v>755.4321729608437</v>
      </c>
      <c r="D25">
        <f t="shared" si="0"/>
        <v>175.2110066721228</v>
      </c>
      <c r="E25">
        <f t="shared" si="0"/>
        <v>174.92109735623976</v>
      </c>
      <c r="F25">
        <f t="shared" si="0"/>
        <v>992.6273893747781</v>
      </c>
      <c r="G25">
        <f t="shared" si="0"/>
        <v>1093.5725476162802</v>
      </c>
    </row>
    <row r="26" spans="2:7" ht="12.75">
      <c r="B26">
        <v>8</v>
      </c>
      <c r="C26">
        <f t="shared" si="0"/>
        <v>892.4049416265859</v>
      </c>
      <c r="D26">
        <f t="shared" si="0"/>
        <v>197.28788358152005</v>
      </c>
      <c r="E26">
        <f t="shared" si="0"/>
        <v>220.13478107184696</v>
      </c>
      <c r="F26">
        <f t="shared" si="0"/>
        <v>1180.5023607830863</v>
      </c>
      <c r="G26">
        <f t="shared" si="0"/>
        <v>1300.5534483203485</v>
      </c>
    </row>
    <row r="27" spans="2:7" ht="12.75">
      <c r="B27">
        <v>9</v>
      </c>
      <c r="C27">
        <f t="shared" si="0"/>
        <v>1054.2132150900993</v>
      </c>
      <c r="D27">
        <f t="shared" si="0"/>
        <v>222.146483530639</v>
      </c>
      <c r="E27">
        <f t="shared" si="0"/>
        <v>277.0353180374751</v>
      </c>
      <c r="F27">
        <f t="shared" si="0"/>
        <v>1403.9365009786911</v>
      </c>
      <c r="G27">
        <f t="shared" si="0"/>
        <v>1546.7097044680486</v>
      </c>
    </row>
    <row r="28" spans="2:7" ht="12.75">
      <c r="B28">
        <v>10</v>
      </c>
      <c r="C28">
        <f t="shared" si="0"/>
        <v>1245.3600949866086</v>
      </c>
      <c r="D28">
        <f t="shared" si="0"/>
        <v>250.13730822773618</v>
      </c>
      <c r="E28">
        <f t="shared" si="0"/>
        <v>348.6435313240026</v>
      </c>
      <c r="F28">
        <f t="shared" si="0"/>
        <v>1669.6601076450218</v>
      </c>
      <c r="G28">
        <f t="shared" si="0"/>
        <v>1839.456050795362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8"/>
  <sheetViews>
    <sheetView zoomScalePageLayoutView="0" workbookViewId="0" topLeftCell="A1">
      <selection activeCell="A1" sqref="A1:A16384"/>
    </sheetView>
  </sheetViews>
  <sheetFormatPr defaultColWidth="9.140625" defaultRowHeight="12.75"/>
  <sheetData>
    <row r="2" spans="2:7" ht="12.75">
      <c r="B2" t="s">
        <v>4</v>
      </c>
      <c r="C2">
        <v>3.2</v>
      </c>
      <c r="D2">
        <v>4.8</v>
      </c>
      <c r="E2">
        <v>3.59</v>
      </c>
      <c r="F2" s="2">
        <v>4</v>
      </c>
      <c r="G2" s="2">
        <v>3.5</v>
      </c>
    </row>
    <row r="3" spans="2:7" ht="12.75">
      <c r="B3" t="s">
        <v>5</v>
      </c>
      <c r="C3">
        <v>0.33</v>
      </c>
      <c r="D3">
        <v>0.96</v>
      </c>
      <c r="E3">
        <v>0.58</v>
      </c>
      <c r="F3">
        <v>0.6</v>
      </c>
      <c r="G3">
        <v>0.6</v>
      </c>
    </row>
    <row r="7" spans="3:7" ht="12.75">
      <c r="C7" s="1">
        <v>438</v>
      </c>
      <c r="D7" s="1">
        <v>434</v>
      </c>
      <c r="E7" s="1">
        <v>435</v>
      </c>
      <c r="F7" t="str">
        <f>"Theoretical Candidate at "&amp;TEXT(F2,"0.0")</f>
        <v>Theoretical Candidate at 4.0</v>
      </c>
      <c r="G7" t="str">
        <f>"Theoretical Candidate at "&amp;TEXT(G2,"0.0")</f>
        <v>Theoretical Candidate at 3.5</v>
      </c>
    </row>
    <row r="8" spans="2:7" ht="12.75">
      <c r="B8">
        <v>-10</v>
      </c>
      <c r="C8">
        <f>C$2+C$3*$B8</f>
        <v>-0.10000000000000009</v>
      </c>
      <c r="D8">
        <f aca="true" t="shared" si="0" ref="D8:G28">D$2+D$3*$B8</f>
        <v>-4.8</v>
      </c>
      <c r="E8">
        <f t="shared" si="0"/>
        <v>-2.21</v>
      </c>
      <c r="F8">
        <f t="shared" si="0"/>
        <v>-2</v>
      </c>
      <c r="G8">
        <f t="shared" si="0"/>
        <v>-2.5</v>
      </c>
    </row>
    <row r="9" spans="2:7" ht="12.75">
      <c r="B9">
        <v>-9</v>
      </c>
      <c r="C9">
        <f aca="true" t="shared" si="1" ref="C9:C28">C$2+C$3*$B9</f>
        <v>0.22999999999999998</v>
      </c>
      <c r="D9">
        <f t="shared" si="0"/>
        <v>-3.8400000000000007</v>
      </c>
      <c r="E9">
        <f t="shared" si="0"/>
        <v>-1.63</v>
      </c>
      <c r="F9">
        <f t="shared" si="0"/>
        <v>-1.3999999999999995</v>
      </c>
      <c r="G9">
        <f t="shared" si="0"/>
        <v>-1.8999999999999995</v>
      </c>
    </row>
    <row r="10" spans="2:7" ht="12.75">
      <c r="B10">
        <v>-8</v>
      </c>
      <c r="C10">
        <f t="shared" si="1"/>
        <v>0.56</v>
      </c>
      <c r="D10">
        <f t="shared" si="0"/>
        <v>-2.88</v>
      </c>
      <c r="E10">
        <f>E$2+E$3*$B10</f>
        <v>-1.0499999999999998</v>
      </c>
      <c r="F10">
        <f>F$2+F$3*$B10</f>
        <v>-0.7999999999999998</v>
      </c>
      <c r="G10">
        <f>G$2+G$3*$B10</f>
        <v>-1.2999999999999998</v>
      </c>
    </row>
    <row r="11" spans="2:7" ht="12.75">
      <c r="B11">
        <v>-7</v>
      </c>
      <c r="C11">
        <f t="shared" si="1"/>
        <v>0.8900000000000001</v>
      </c>
      <c r="D11">
        <f t="shared" si="0"/>
        <v>-1.92</v>
      </c>
      <c r="E11">
        <f t="shared" si="0"/>
        <v>-0.46999999999999975</v>
      </c>
      <c r="F11">
        <f t="shared" si="0"/>
        <v>-0.20000000000000018</v>
      </c>
      <c r="G11">
        <f t="shared" si="0"/>
        <v>-0.7000000000000002</v>
      </c>
    </row>
    <row r="12" spans="2:7" ht="12.75">
      <c r="B12">
        <v>-6</v>
      </c>
      <c r="C12">
        <f t="shared" si="1"/>
        <v>1.2200000000000002</v>
      </c>
      <c r="D12">
        <f t="shared" si="0"/>
        <v>-0.96</v>
      </c>
      <c r="E12">
        <f t="shared" si="0"/>
        <v>0.11000000000000032</v>
      </c>
      <c r="F12">
        <f t="shared" si="0"/>
        <v>0.40000000000000036</v>
      </c>
      <c r="G12">
        <f t="shared" si="0"/>
        <v>-0.09999999999999964</v>
      </c>
    </row>
    <row r="13" spans="2:7" ht="12.75">
      <c r="B13">
        <v>-5</v>
      </c>
      <c r="C13">
        <f t="shared" si="1"/>
        <v>1.55</v>
      </c>
      <c r="D13">
        <f t="shared" si="0"/>
        <v>0</v>
      </c>
      <c r="E13">
        <f t="shared" si="0"/>
        <v>0.69</v>
      </c>
      <c r="F13">
        <f t="shared" si="0"/>
        <v>1</v>
      </c>
      <c r="G13">
        <f t="shared" si="0"/>
        <v>0.5</v>
      </c>
    </row>
    <row r="14" spans="2:7" ht="12.75">
      <c r="B14">
        <v>-4</v>
      </c>
      <c r="C14">
        <f t="shared" si="1"/>
        <v>1.8800000000000001</v>
      </c>
      <c r="D14">
        <f t="shared" si="0"/>
        <v>0.96</v>
      </c>
      <c r="E14">
        <f t="shared" si="0"/>
        <v>1.27</v>
      </c>
      <c r="F14">
        <f t="shared" si="0"/>
        <v>1.6</v>
      </c>
      <c r="G14">
        <f t="shared" si="0"/>
        <v>1.1</v>
      </c>
    </row>
    <row r="15" spans="2:7" ht="12.75">
      <c r="B15">
        <v>-3</v>
      </c>
      <c r="C15">
        <f t="shared" si="1"/>
        <v>2.21</v>
      </c>
      <c r="D15">
        <f t="shared" si="0"/>
        <v>1.92</v>
      </c>
      <c r="E15">
        <f t="shared" si="0"/>
        <v>1.85</v>
      </c>
      <c r="F15">
        <f t="shared" si="0"/>
        <v>2.2</v>
      </c>
      <c r="G15">
        <f t="shared" si="0"/>
        <v>1.7000000000000002</v>
      </c>
    </row>
    <row r="16" spans="2:7" ht="12.75">
      <c r="B16">
        <v>-2</v>
      </c>
      <c r="C16">
        <f t="shared" si="1"/>
        <v>2.54</v>
      </c>
      <c r="D16">
        <f t="shared" si="0"/>
        <v>2.88</v>
      </c>
      <c r="E16">
        <f t="shared" si="0"/>
        <v>2.4299999999999997</v>
      </c>
      <c r="F16">
        <f t="shared" si="0"/>
        <v>2.8</v>
      </c>
      <c r="G16">
        <f t="shared" si="0"/>
        <v>2.3</v>
      </c>
    </row>
    <row r="17" spans="2:7" ht="12.75">
      <c r="B17">
        <v>-1</v>
      </c>
      <c r="C17">
        <f t="shared" si="1"/>
        <v>2.87</v>
      </c>
      <c r="D17">
        <f t="shared" si="0"/>
        <v>3.84</v>
      </c>
      <c r="E17">
        <f t="shared" si="0"/>
        <v>3.01</v>
      </c>
      <c r="F17">
        <f t="shared" si="0"/>
        <v>3.4</v>
      </c>
      <c r="G17">
        <f t="shared" si="0"/>
        <v>2.9</v>
      </c>
    </row>
    <row r="18" spans="2:7" ht="12.75">
      <c r="B18">
        <v>0</v>
      </c>
      <c r="C18">
        <f t="shared" si="1"/>
        <v>3.2</v>
      </c>
      <c r="D18">
        <f t="shared" si="0"/>
        <v>4.8</v>
      </c>
      <c r="E18">
        <f t="shared" si="0"/>
        <v>3.59</v>
      </c>
      <c r="F18">
        <f t="shared" si="0"/>
        <v>4</v>
      </c>
      <c r="G18">
        <f t="shared" si="0"/>
        <v>3.5</v>
      </c>
    </row>
    <row r="19" spans="2:7" ht="12.75">
      <c r="B19">
        <v>1</v>
      </c>
      <c r="C19">
        <f t="shared" si="1"/>
        <v>3.5300000000000002</v>
      </c>
      <c r="D19">
        <f t="shared" si="0"/>
        <v>5.76</v>
      </c>
      <c r="E19">
        <f t="shared" si="0"/>
        <v>4.17</v>
      </c>
      <c r="F19">
        <f t="shared" si="0"/>
        <v>4.6</v>
      </c>
      <c r="G19">
        <f t="shared" si="0"/>
        <v>4.1</v>
      </c>
    </row>
    <row r="20" spans="2:7" ht="12.75">
      <c r="B20">
        <v>2</v>
      </c>
      <c r="C20">
        <f t="shared" si="1"/>
        <v>3.8600000000000003</v>
      </c>
      <c r="D20">
        <f t="shared" si="0"/>
        <v>6.72</v>
      </c>
      <c r="E20">
        <f t="shared" si="0"/>
        <v>4.75</v>
      </c>
      <c r="F20">
        <f t="shared" si="0"/>
        <v>5.2</v>
      </c>
      <c r="G20">
        <f t="shared" si="0"/>
        <v>4.7</v>
      </c>
    </row>
    <row r="21" spans="2:7" ht="12.75">
      <c r="B21">
        <v>3</v>
      </c>
      <c r="C21">
        <f t="shared" si="1"/>
        <v>4.19</v>
      </c>
      <c r="D21">
        <f t="shared" si="0"/>
        <v>7.68</v>
      </c>
      <c r="E21">
        <f t="shared" si="0"/>
        <v>5.33</v>
      </c>
      <c r="F21">
        <f t="shared" si="0"/>
        <v>5.8</v>
      </c>
      <c r="G21">
        <f t="shared" si="0"/>
        <v>5.3</v>
      </c>
    </row>
    <row r="22" spans="2:7" ht="12.75">
      <c r="B22">
        <v>4</v>
      </c>
      <c r="C22">
        <f t="shared" si="1"/>
        <v>4.5200000000000005</v>
      </c>
      <c r="D22">
        <f t="shared" si="0"/>
        <v>8.64</v>
      </c>
      <c r="E22">
        <f t="shared" si="0"/>
        <v>5.91</v>
      </c>
      <c r="F22">
        <f t="shared" si="0"/>
        <v>6.4</v>
      </c>
      <c r="G22">
        <f t="shared" si="0"/>
        <v>5.9</v>
      </c>
    </row>
    <row r="23" spans="2:7" ht="12.75">
      <c r="B23">
        <v>5</v>
      </c>
      <c r="C23">
        <f t="shared" si="1"/>
        <v>4.8500000000000005</v>
      </c>
      <c r="D23">
        <f t="shared" si="0"/>
        <v>9.6</v>
      </c>
      <c r="E23">
        <f t="shared" si="0"/>
        <v>6.49</v>
      </c>
      <c r="F23">
        <f t="shared" si="0"/>
        <v>7</v>
      </c>
      <c r="G23">
        <f t="shared" si="0"/>
        <v>6.5</v>
      </c>
    </row>
    <row r="24" spans="2:7" ht="12.75">
      <c r="B24">
        <v>6</v>
      </c>
      <c r="C24">
        <f t="shared" si="1"/>
        <v>5.18</v>
      </c>
      <c r="D24">
        <f t="shared" si="0"/>
        <v>10.559999999999999</v>
      </c>
      <c r="E24">
        <f t="shared" si="0"/>
        <v>7.069999999999999</v>
      </c>
      <c r="F24">
        <f t="shared" si="0"/>
        <v>7.6</v>
      </c>
      <c r="G24">
        <f t="shared" si="0"/>
        <v>7.1</v>
      </c>
    </row>
    <row r="25" spans="2:7" ht="12.75">
      <c r="B25">
        <v>7</v>
      </c>
      <c r="C25">
        <f t="shared" si="1"/>
        <v>5.51</v>
      </c>
      <c r="D25">
        <f t="shared" si="0"/>
        <v>11.52</v>
      </c>
      <c r="E25">
        <f t="shared" si="0"/>
        <v>7.6499999999999995</v>
      </c>
      <c r="F25">
        <f t="shared" si="0"/>
        <v>8.2</v>
      </c>
      <c r="G25">
        <f t="shared" si="0"/>
        <v>7.7</v>
      </c>
    </row>
    <row r="26" spans="2:7" ht="12.75">
      <c r="B26">
        <v>8</v>
      </c>
      <c r="C26">
        <f t="shared" si="1"/>
        <v>5.84</v>
      </c>
      <c r="D26">
        <f t="shared" si="0"/>
        <v>12.48</v>
      </c>
      <c r="E26">
        <f t="shared" si="0"/>
        <v>8.23</v>
      </c>
      <c r="F26">
        <f t="shared" si="0"/>
        <v>8.8</v>
      </c>
      <c r="G26">
        <f t="shared" si="0"/>
        <v>8.3</v>
      </c>
    </row>
    <row r="27" spans="2:7" ht="12.75">
      <c r="B27">
        <v>9</v>
      </c>
      <c r="C27">
        <f t="shared" si="1"/>
        <v>6.17</v>
      </c>
      <c r="D27">
        <f t="shared" si="0"/>
        <v>13.440000000000001</v>
      </c>
      <c r="E27">
        <f t="shared" si="0"/>
        <v>8.809999999999999</v>
      </c>
      <c r="F27">
        <f t="shared" si="0"/>
        <v>9.399999999999999</v>
      </c>
      <c r="G27">
        <f t="shared" si="0"/>
        <v>8.899999999999999</v>
      </c>
    </row>
    <row r="28" spans="2:7" ht="12.75">
      <c r="B28">
        <v>10</v>
      </c>
      <c r="C28">
        <f t="shared" si="1"/>
        <v>6.5</v>
      </c>
      <c r="D28">
        <f t="shared" si="0"/>
        <v>14.399999999999999</v>
      </c>
      <c r="E28">
        <f t="shared" si="0"/>
        <v>9.39</v>
      </c>
      <c r="F28">
        <f t="shared" si="0"/>
        <v>10</v>
      </c>
      <c r="G28">
        <f t="shared" si="0"/>
        <v>9.5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F28"/>
  <sheetViews>
    <sheetView zoomScalePageLayoutView="0" workbookViewId="0" topLeftCell="A1">
      <selection activeCell="A1" sqref="A1:A16384"/>
    </sheetView>
  </sheetViews>
  <sheetFormatPr defaultColWidth="9.140625" defaultRowHeight="12.75"/>
  <sheetData>
    <row r="2" spans="2:6" ht="12.75">
      <c r="B2" t="s">
        <v>4</v>
      </c>
      <c r="C2">
        <v>4.5706</v>
      </c>
      <c r="D2">
        <v>4.7269</v>
      </c>
      <c r="E2">
        <v>5.1838</v>
      </c>
      <c r="F2" s="2">
        <f>LN(150)</f>
        <v>5.0106352940962555</v>
      </c>
    </row>
    <row r="3" spans="2:6" ht="12.75">
      <c r="B3" t="s">
        <v>5</v>
      </c>
      <c r="C3">
        <v>0.1768</v>
      </c>
      <c r="D3">
        <v>0.3859</v>
      </c>
      <c r="E3">
        <v>0.3096</v>
      </c>
      <c r="F3">
        <v>0.2919</v>
      </c>
    </row>
    <row r="7" spans="3:6" ht="12.75">
      <c r="C7" s="1">
        <v>438</v>
      </c>
      <c r="D7" s="1">
        <v>434</v>
      </c>
      <c r="E7" s="1">
        <v>435</v>
      </c>
      <c r="F7" t="str">
        <f>"Theoretical Candidate at "&amp;TEXT(EXP(F2)/100,"0%")</f>
        <v>Theoretical Candidate at 150%</v>
      </c>
    </row>
    <row r="8" spans="2:6" ht="12.75">
      <c r="B8">
        <v>-10</v>
      </c>
      <c r="C8">
        <f>EXP(C$2+C$3*$B8)</f>
        <v>16.48745848381116</v>
      </c>
      <c r="D8">
        <f aca="true" t="shared" si="0" ref="D8:F28">EXP(D$2+D$3*$B8)</f>
        <v>2.3819036001880436</v>
      </c>
      <c r="E8">
        <f t="shared" si="0"/>
        <v>8.067147902098142</v>
      </c>
      <c r="F8">
        <f t="shared" si="0"/>
        <v>8.09814719452368</v>
      </c>
    </row>
    <row r="9" spans="2:6" ht="12.75">
      <c r="B9">
        <v>-9</v>
      </c>
      <c r="C9">
        <f aca="true" t="shared" si="1" ref="C9:C28">EXP(C$2+C$3*$B9)</f>
        <v>19.676007497873876</v>
      </c>
      <c r="D9">
        <f t="shared" si="0"/>
        <v>3.503631492927045</v>
      </c>
      <c r="E9">
        <f t="shared" si="0"/>
        <v>10.994553348118517</v>
      </c>
      <c r="F9">
        <f t="shared" si="0"/>
        <v>10.843168974358754</v>
      </c>
    </row>
    <row r="10" spans="2:6" ht="12.75">
      <c r="B10">
        <v>-8</v>
      </c>
      <c r="C10">
        <f t="shared" si="1"/>
        <v>23.481197628883937</v>
      </c>
      <c r="D10">
        <f t="shared" si="0"/>
        <v>5.153623193340439</v>
      </c>
      <c r="E10">
        <f t="shared" si="0"/>
        <v>14.984255252489545</v>
      </c>
      <c r="F10">
        <f t="shared" si="0"/>
        <v>14.518668354905321</v>
      </c>
    </row>
    <row r="11" spans="2:6" ht="12.75">
      <c r="B11">
        <v>-7</v>
      </c>
      <c r="C11">
        <f t="shared" si="1"/>
        <v>28.022282576700757</v>
      </c>
      <c r="D11">
        <f t="shared" si="0"/>
        <v>7.580657975176374</v>
      </c>
      <c r="E11">
        <f t="shared" si="0"/>
        <v>20.421739598015016</v>
      </c>
      <c r="F11">
        <f t="shared" si="0"/>
        <v>19.440048504103945</v>
      </c>
    </row>
    <row r="12" spans="2:6" ht="12.75">
      <c r="B12">
        <v>-6</v>
      </c>
      <c r="C12">
        <f t="shared" si="1"/>
        <v>33.44157879930888</v>
      </c>
      <c r="D12">
        <f t="shared" si="0"/>
        <v>11.150674618754385</v>
      </c>
      <c r="E12">
        <f t="shared" si="0"/>
        <v>27.832377464328403</v>
      </c>
      <c r="F12">
        <f t="shared" si="0"/>
        <v>26.02962452229514</v>
      </c>
    </row>
    <row r="13" spans="2:6" ht="12.75">
      <c r="B13">
        <v>-5</v>
      </c>
      <c r="C13">
        <f t="shared" si="1"/>
        <v>39.90892567474971</v>
      </c>
      <c r="D13">
        <f t="shared" si="0"/>
        <v>16.40194622425772</v>
      </c>
      <c r="E13">
        <f t="shared" si="0"/>
        <v>37.93218651128771</v>
      </c>
      <c r="F13">
        <f t="shared" si="0"/>
        <v>34.85286328522452</v>
      </c>
    </row>
    <row r="14" spans="2:6" ht="12.75">
      <c r="B14">
        <v>-4</v>
      </c>
      <c r="C14">
        <f t="shared" si="1"/>
        <v>47.627008224432686</v>
      </c>
      <c r="D14">
        <f t="shared" si="0"/>
        <v>24.12623891750632</v>
      </c>
      <c r="E14">
        <f t="shared" si="0"/>
        <v>51.697012782010184</v>
      </c>
      <c r="F14">
        <f t="shared" si="0"/>
        <v>46.66690747452414</v>
      </c>
    </row>
    <row r="15" spans="2:6" ht="12.75">
      <c r="B15">
        <v>-3</v>
      </c>
      <c r="C15">
        <f t="shared" si="1"/>
        <v>56.83770921063272</v>
      </c>
      <c r="D15">
        <f t="shared" si="0"/>
        <v>35.488191239386815</v>
      </c>
      <c r="E15">
        <f t="shared" si="0"/>
        <v>70.45681718843254</v>
      </c>
      <c r="F15">
        <f t="shared" si="0"/>
        <v>62.48554775581525</v>
      </c>
    </row>
    <row r="16" spans="2:6" ht="12.75">
      <c r="B16">
        <v>-2</v>
      </c>
      <c r="C16">
        <f t="shared" si="1"/>
        <v>67.82968968130949</v>
      </c>
      <c r="D16">
        <f t="shared" si="0"/>
        <v>52.20091377481328</v>
      </c>
      <c r="E16">
        <f t="shared" si="0"/>
        <v>96.02417666290494</v>
      </c>
      <c r="F16">
        <f t="shared" si="0"/>
        <v>83.66621851845952</v>
      </c>
    </row>
    <row r="17" spans="2:6" ht="12.75">
      <c r="B17">
        <v>-1</v>
      </c>
      <c r="C17">
        <f t="shared" si="1"/>
        <v>80.94743553461248</v>
      </c>
      <c r="D17">
        <f t="shared" si="0"/>
        <v>76.7842852441913</v>
      </c>
      <c r="E17">
        <f t="shared" si="0"/>
        <v>130.86941578880476</v>
      </c>
      <c r="F17">
        <f t="shared" si="0"/>
        <v>112.02648248413821</v>
      </c>
    </row>
    <row r="18" spans="2:6" ht="12.75">
      <c r="B18">
        <v>0</v>
      </c>
      <c r="C18">
        <f t="shared" si="1"/>
        <v>96.60205362012421</v>
      </c>
      <c r="D18">
        <f t="shared" si="0"/>
        <v>112.94488992846041</v>
      </c>
      <c r="E18">
        <f t="shared" si="0"/>
        <v>178.35929017154797</v>
      </c>
      <c r="F18">
        <f t="shared" si="0"/>
        <v>149.99999999999997</v>
      </c>
    </row>
    <row r="19" spans="2:6" ht="12.75">
      <c r="B19">
        <v>1</v>
      </c>
      <c r="C19">
        <f t="shared" si="1"/>
        <v>115.28415572393372</v>
      </c>
      <c r="D19">
        <f t="shared" si="0"/>
        <v>166.13488190172436</v>
      </c>
      <c r="E19">
        <f t="shared" si="0"/>
        <v>243.08228319622265</v>
      </c>
      <c r="F19">
        <f t="shared" si="0"/>
        <v>200.8453671049232</v>
      </c>
    </row>
    <row r="20" spans="2:6" ht="12.75">
      <c r="B20">
        <v>2</v>
      </c>
      <c r="C20">
        <f t="shared" si="1"/>
        <v>137.57923421838652</v>
      </c>
      <c r="D20">
        <f t="shared" si="0"/>
        <v>244.3740394273906</v>
      </c>
      <c r="E20">
        <f t="shared" si="0"/>
        <v>331.2919464248606</v>
      </c>
      <c r="F20">
        <f t="shared" si="0"/>
        <v>268.92574325007587</v>
      </c>
    </row>
    <row r="21" spans="2:6" ht="12.75">
      <c r="B21">
        <v>3</v>
      </c>
      <c r="C21">
        <f t="shared" si="1"/>
        <v>164.18601124549912</v>
      </c>
      <c r="D21">
        <f t="shared" si="0"/>
        <v>359.45895565379203</v>
      </c>
      <c r="E21">
        <f t="shared" si="0"/>
        <v>451.51111929196384</v>
      </c>
      <c r="F21">
        <f t="shared" si="0"/>
        <v>360.0832641801722</v>
      </c>
    </row>
    <row r="22" spans="2:6" ht="12.75">
      <c r="B22">
        <v>4</v>
      </c>
      <c r="C22">
        <f t="shared" si="1"/>
        <v>195.93833649282328</v>
      </c>
      <c r="D22">
        <f t="shared" si="0"/>
        <v>528.74168263731</v>
      </c>
      <c r="E22">
        <f t="shared" si="0"/>
        <v>615.3554079544147</v>
      </c>
      <c r="F22">
        <f t="shared" si="0"/>
        <v>482.1403692173717</v>
      </c>
    </row>
    <row r="23" spans="2:6" ht="12.75">
      <c r="B23">
        <v>5</v>
      </c>
      <c r="C23">
        <f t="shared" si="1"/>
        <v>233.8313198325371</v>
      </c>
      <c r="D23">
        <f t="shared" si="0"/>
        <v>777.7460056591145</v>
      </c>
      <c r="E23">
        <f t="shared" si="0"/>
        <v>838.6554880255045</v>
      </c>
      <c r="F23">
        <f t="shared" si="0"/>
        <v>645.5710630104418</v>
      </c>
    </row>
    <row r="24" spans="2:6" ht="12.75">
      <c r="B24">
        <v>6</v>
      </c>
      <c r="C24">
        <f t="shared" si="1"/>
        <v>279.0525178140874</v>
      </c>
      <c r="D24">
        <f t="shared" si="0"/>
        <v>1144.0158194103094</v>
      </c>
      <c r="E24">
        <f t="shared" si="0"/>
        <v>1142.9866683602797</v>
      </c>
      <c r="F24">
        <f t="shared" si="0"/>
        <v>864.3997142843182</v>
      </c>
    </row>
    <row r="25" spans="2:6" ht="12.75">
      <c r="B25">
        <v>7</v>
      </c>
      <c r="C25">
        <f t="shared" si="1"/>
        <v>333.01915138720506</v>
      </c>
      <c r="D25">
        <f t="shared" si="0"/>
        <v>1682.775849105004</v>
      </c>
      <c r="E25">
        <f t="shared" si="0"/>
        <v>1557.7535027226845</v>
      </c>
      <c r="F25">
        <f t="shared" si="0"/>
        <v>1157.4045196054976</v>
      </c>
    </row>
    <row r="26" spans="2:6" ht="12.75">
      <c r="B26">
        <v>8</v>
      </c>
      <c r="C26">
        <f t="shared" si="1"/>
        <v>397.4225212493515</v>
      </c>
      <c r="D26">
        <f t="shared" si="0"/>
        <v>2475.258217837146</v>
      </c>
      <c r="E26">
        <f t="shared" si="0"/>
        <v>2123.0308650283487</v>
      </c>
      <c r="F26">
        <f t="shared" si="0"/>
        <v>1549.728904193757</v>
      </c>
    </row>
    <row r="27" spans="2:6" ht="12.75">
      <c r="B27">
        <v>9</v>
      </c>
      <c r="C27">
        <f t="shared" si="1"/>
        <v>474.28101278339767</v>
      </c>
      <c r="D27">
        <f t="shared" si="0"/>
        <v>3640.950307332352</v>
      </c>
      <c r="E27">
        <f t="shared" si="0"/>
        <v>2893.435993554246</v>
      </c>
      <c r="F27">
        <f t="shared" si="0"/>
        <v>2075.0391378393706</v>
      </c>
    </row>
    <row r="28" spans="2:6" ht="12.75">
      <c r="B28">
        <v>10</v>
      </c>
      <c r="C28">
        <f t="shared" si="1"/>
        <v>566.0033517469224</v>
      </c>
      <c r="D28">
        <f t="shared" si="0"/>
        <v>5355.610596476255</v>
      </c>
      <c r="E28">
        <f t="shared" si="0"/>
        <v>3943.405621982538</v>
      </c>
      <c r="F28">
        <f t="shared" si="0"/>
        <v>2778.4133159762123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F28"/>
  <sheetViews>
    <sheetView zoomScalePageLayoutView="0" workbookViewId="0" topLeftCell="A1">
      <selection activeCell="B2" sqref="B2:B3"/>
    </sheetView>
  </sheetViews>
  <sheetFormatPr defaultColWidth="9.140625" defaultRowHeight="12.75"/>
  <sheetData>
    <row r="2" spans="2:6" ht="12.75">
      <c r="B2" t="s">
        <v>4</v>
      </c>
      <c r="C2">
        <v>2.8814</v>
      </c>
      <c r="D2">
        <v>3.4657</v>
      </c>
      <c r="E2">
        <v>3.4985</v>
      </c>
      <c r="F2" s="2">
        <f>LN(60)</f>
        <v>4.0943445622221</v>
      </c>
    </row>
    <row r="3" spans="2:6" ht="12.75">
      <c r="B3" t="s">
        <v>5</v>
      </c>
      <c r="C3">
        <v>0.2082</v>
      </c>
      <c r="D3">
        <v>0.1993</v>
      </c>
      <c r="E3">
        <v>0.2342</v>
      </c>
      <c r="F3">
        <v>0.1903</v>
      </c>
    </row>
    <row r="7" spans="3:6" ht="12.75">
      <c r="C7" s="1">
        <v>438</v>
      </c>
      <c r="D7" s="1">
        <v>434</v>
      </c>
      <c r="E7" s="1">
        <v>435</v>
      </c>
      <c r="F7" t="str">
        <f>"Theoretical Candidate at "&amp;TEXT(EXP(F2),"0")</f>
        <v>Theoretical Candidate at 60</v>
      </c>
    </row>
    <row r="8" spans="2:6" ht="12.75">
      <c r="B8">
        <v>-10</v>
      </c>
      <c r="C8">
        <f aca="true" t="shared" si="0" ref="C8:F28">EXP(C$2+C$3*$B8)</f>
        <v>2.2242060044526326</v>
      </c>
      <c r="D8">
        <f t="shared" si="0"/>
        <v>4.360993943183001</v>
      </c>
      <c r="E8">
        <f t="shared" si="0"/>
        <v>3.178788025216294</v>
      </c>
      <c r="F8">
        <f t="shared" si="0"/>
        <v>8.947235145071959</v>
      </c>
    </row>
    <row r="9" spans="2:6" ht="12.75">
      <c r="B9">
        <v>-9</v>
      </c>
      <c r="C9">
        <f t="shared" si="0"/>
        <v>2.7390194735897286</v>
      </c>
      <c r="D9">
        <f t="shared" si="0"/>
        <v>5.322802764197557</v>
      </c>
      <c r="E9">
        <f t="shared" si="0"/>
        <v>4.017661431899116</v>
      </c>
      <c r="F9">
        <f t="shared" si="0"/>
        <v>10.822686818396399</v>
      </c>
    </row>
    <row r="10" spans="2:6" ht="12.75">
      <c r="B10">
        <v>-8</v>
      </c>
      <c r="C10">
        <f t="shared" si="0"/>
        <v>3.3729913783548215</v>
      </c>
      <c r="D10">
        <f t="shared" si="0"/>
        <v>6.496736669592811</v>
      </c>
      <c r="E10">
        <f t="shared" si="0"/>
        <v>5.077911220667612</v>
      </c>
      <c r="F10">
        <f t="shared" si="0"/>
        <v>13.091256468609227</v>
      </c>
    </row>
    <row r="11" spans="2:6" ht="12.75">
      <c r="B11">
        <v>-7</v>
      </c>
      <c r="C11">
        <f t="shared" si="0"/>
        <v>4.15370206314937</v>
      </c>
      <c r="D11">
        <f t="shared" si="0"/>
        <v>7.929579438473693</v>
      </c>
      <c r="E11">
        <f t="shared" si="0"/>
        <v>6.417958009167932</v>
      </c>
      <c r="F11">
        <f t="shared" si="0"/>
        <v>15.83534650892694</v>
      </c>
    </row>
    <row r="12" spans="2:6" ht="12.75">
      <c r="B12">
        <v>-6</v>
      </c>
      <c r="C12">
        <f t="shared" si="0"/>
        <v>5.115115603356986</v>
      </c>
      <c r="D12">
        <f t="shared" si="0"/>
        <v>9.678432922386822</v>
      </c>
      <c r="E12">
        <f t="shared" si="0"/>
        <v>8.111639455174913</v>
      </c>
      <c r="F12">
        <f t="shared" si="0"/>
        <v>19.154631922387534</v>
      </c>
    </row>
    <row r="13" spans="2:6" ht="12.75">
      <c r="B13">
        <v>-5</v>
      </c>
      <c r="C13">
        <f t="shared" si="0"/>
        <v>6.2990573801213</v>
      </c>
      <c r="D13">
        <f t="shared" si="0"/>
        <v>11.812992676339388</v>
      </c>
      <c r="E13">
        <f t="shared" si="0"/>
        <v>10.252278771029374</v>
      </c>
      <c r="F13">
        <f t="shared" si="0"/>
        <v>23.16968080713062</v>
      </c>
    </row>
    <row r="14" spans="2:6" ht="12.75">
      <c r="B14">
        <v>-4</v>
      </c>
      <c r="C14">
        <f t="shared" si="0"/>
        <v>7.757033653749753</v>
      </c>
      <c r="D14">
        <f t="shared" si="0"/>
        <v>14.418325475859579</v>
      </c>
      <c r="E14">
        <f t="shared" si="0"/>
        <v>12.957826907832303</v>
      </c>
      <c r="F14">
        <f t="shared" si="0"/>
        <v>28.026333832960624</v>
      </c>
    </row>
    <row r="15" spans="2:6" ht="12.75">
      <c r="B15">
        <v>-3</v>
      </c>
      <c r="C15">
        <f t="shared" si="0"/>
        <v>9.552472294552665</v>
      </c>
      <c r="D15">
        <f t="shared" si="0"/>
        <v>17.5982594100991</v>
      </c>
      <c r="E15">
        <f t="shared" si="0"/>
        <v>16.37736174788821</v>
      </c>
      <c r="F15">
        <f t="shared" si="0"/>
        <v>33.90100168642885</v>
      </c>
    </row>
    <row r="16" spans="2:6" ht="12.75">
      <c r="B16">
        <v>-2</v>
      </c>
      <c r="C16">
        <f t="shared" si="0"/>
        <v>11.763482151980371</v>
      </c>
      <c r="D16">
        <f t="shared" si="0"/>
        <v>21.47952165344486</v>
      </c>
      <c r="E16">
        <f t="shared" si="0"/>
        <v>20.699302416138053</v>
      </c>
      <c r="F16">
        <f t="shared" si="0"/>
        <v>41.007072926236006</v>
      </c>
    </row>
    <row r="17" spans="2:6" ht="12.75">
      <c r="B17">
        <v>-1</v>
      </c>
      <c r="C17">
        <f t="shared" si="0"/>
        <v>14.486251105786733</v>
      </c>
      <c r="D17">
        <f t="shared" si="0"/>
        <v>26.21678881469611</v>
      </c>
      <c r="E17">
        <f t="shared" si="0"/>
        <v>26.161791325760205</v>
      </c>
      <c r="F17">
        <f t="shared" si="0"/>
        <v>49.602665004757135</v>
      </c>
    </row>
    <row r="18" spans="2:6" ht="12.75">
      <c r="B18">
        <v>0</v>
      </c>
      <c r="C18">
        <f t="shared" si="0"/>
        <v>17.83923062820129</v>
      </c>
      <c r="D18">
        <f t="shared" si="0"/>
        <v>31.99885113103268</v>
      </c>
      <c r="E18">
        <f t="shared" si="0"/>
        <v>33.06581601701727</v>
      </c>
      <c r="F18">
        <f t="shared" si="0"/>
        <v>59.999999999999986</v>
      </c>
    </row>
    <row r="19" spans="2:6" ht="12.75">
      <c r="B19">
        <v>1</v>
      </c>
      <c r="C19">
        <f t="shared" si="0"/>
        <v>21.968288902504963</v>
      </c>
      <c r="D19">
        <f t="shared" si="0"/>
        <v>39.05613616309936</v>
      </c>
      <c r="E19">
        <f t="shared" si="0"/>
        <v>41.79179381324208</v>
      </c>
      <c r="F19">
        <f t="shared" si="0"/>
        <v>72.57674561749332</v>
      </c>
    </row>
    <row r="20" spans="2:6" ht="12.75">
      <c r="B20">
        <v>2</v>
      </c>
      <c r="C20">
        <f t="shared" si="0"/>
        <v>27.053056679529185</v>
      </c>
      <c r="D20">
        <f t="shared" si="0"/>
        <v>47.66989182656101</v>
      </c>
      <c r="E20">
        <f t="shared" si="0"/>
        <v>52.820533121870575</v>
      </c>
      <c r="F20">
        <f t="shared" si="0"/>
        <v>87.78973340710567</v>
      </c>
    </row>
    <row r="21" spans="2:6" ht="12.75">
      <c r="B21">
        <v>3</v>
      </c>
      <c r="C21">
        <f t="shared" si="0"/>
        <v>33.31474194252638</v>
      </c>
      <c r="D21">
        <f t="shared" si="0"/>
        <v>58.18339472359361</v>
      </c>
      <c r="E21">
        <f t="shared" si="0"/>
        <v>66.75972636509778</v>
      </c>
      <c r="F21">
        <f t="shared" si="0"/>
        <v>106.19155248858442</v>
      </c>
    </row>
    <row r="22" spans="2:6" ht="12.75">
      <c r="B22">
        <v>4</v>
      </c>
      <c r="C22">
        <f t="shared" si="0"/>
        <v>41.025753349970124</v>
      </c>
      <c r="D22">
        <f t="shared" si="0"/>
        <v>71.01563045031399</v>
      </c>
      <c r="E22">
        <f t="shared" si="0"/>
        <v>84.37743432198235</v>
      </c>
      <c r="F22">
        <f t="shared" si="0"/>
        <v>128.45062152817803</v>
      </c>
    </row>
    <row r="23" spans="2:6" ht="12.75">
      <c r="B23">
        <v>5</v>
      </c>
      <c r="C23">
        <f t="shared" si="0"/>
        <v>50.52155111500614</v>
      </c>
      <c r="D23">
        <f t="shared" si="0"/>
        <v>86.6779910696843</v>
      </c>
      <c r="E23">
        <f t="shared" si="0"/>
        <v>106.64440689622984</v>
      </c>
      <c r="F23">
        <f t="shared" si="0"/>
        <v>155.37546805099163</v>
      </c>
    </row>
    <row r="24" spans="2:6" ht="12.75">
      <c r="B24">
        <v>6</v>
      </c>
      <c r="C24">
        <f t="shared" si="0"/>
        <v>62.215240882786546</v>
      </c>
      <c r="D24">
        <f t="shared" si="0"/>
        <v>105.79465517992952</v>
      </c>
      <c r="E24">
        <f t="shared" si="0"/>
        <v>134.7875722180578</v>
      </c>
      <c r="F24">
        <f t="shared" si="0"/>
        <v>187.9440969989297</v>
      </c>
    </row>
    <row r="25" spans="2:6" ht="12.75">
      <c r="B25">
        <v>7</v>
      </c>
      <c r="C25">
        <f t="shared" si="0"/>
        <v>76.61554549843282</v>
      </c>
      <c r="D25">
        <f t="shared" si="0"/>
        <v>129.12746276782107</v>
      </c>
      <c r="E25">
        <f t="shared" si="0"/>
        <v>170.35764137275575</v>
      </c>
      <c r="F25">
        <f t="shared" si="0"/>
        <v>227.33951530334687</v>
      </c>
    </row>
    <row r="26" spans="2:6" ht="12.75">
      <c r="B26">
        <v>8</v>
      </c>
      <c r="C26">
        <f t="shared" si="0"/>
        <v>94.34893651029013</v>
      </c>
      <c r="D26">
        <f t="shared" si="0"/>
        <v>157.60627616297816</v>
      </c>
      <c r="E26">
        <f t="shared" si="0"/>
        <v>215.31455383095275</v>
      </c>
      <c r="F26">
        <f t="shared" si="0"/>
        <v>274.99270284958754</v>
      </c>
    </row>
    <row r="27" spans="2:6" ht="12.75">
      <c r="B27">
        <v>9</v>
      </c>
      <c r="C27">
        <f t="shared" si="0"/>
        <v>116.18688821846001</v>
      </c>
      <c r="D27">
        <f t="shared" si="0"/>
        <v>192.3660370422075</v>
      </c>
      <c r="E27">
        <f t="shared" si="0"/>
        <v>272.1354716926505</v>
      </c>
      <c r="F27">
        <f t="shared" si="0"/>
        <v>332.6345906896908</v>
      </c>
    </row>
    <row r="28" spans="2:6" ht="12.75">
      <c r="B28">
        <v>10</v>
      </c>
      <c r="C28">
        <f t="shared" si="0"/>
        <v>143.07943993005807</v>
      </c>
      <c r="D28">
        <f t="shared" si="0"/>
        <v>234.79199628483056</v>
      </c>
      <c r="E28">
        <f t="shared" si="0"/>
        <v>343.9512733148797</v>
      </c>
      <c r="F28">
        <f t="shared" si="0"/>
        <v>402.3589345344118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B8" sqref="B8"/>
    </sheetView>
  </sheetViews>
  <sheetFormatPr defaultColWidth="9.140625" defaultRowHeight="12.75"/>
  <cols>
    <col min="5" max="5" width="0" style="0" hidden="1" customWidth="1"/>
    <col min="6" max="6" width="12.28125" style="0" bestFit="1" customWidth="1"/>
  </cols>
  <sheetData>
    <row r="2" spans="3:6" ht="12.75">
      <c r="C2" s="1">
        <v>438</v>
      </c>
      <c r="D2" s="1">
        <v>434</v>
      </c>
      <c r="E2" s="1">
        <v>435</v>
      </c>
      <c r="F2">
        <v>60000</v>
      </c>
    </row>
    <row r="3" spans="2:7" ht="12.75">
      <c r="B3" t="s">
        <v>4</v>
      </c>
      <c r="C3">
        <v>9.8277</v>
      </c>
      <c r="D3">
        <v>10.7881</v>
      </c>
      <c r="F3" s="2">
        <f>LN(F2)</f>
        <v>11.002099841204238</v>
      </c>
      <c r="G3" s="2"/>
    </row>
    <row r="4" spans="2:6" ht="12.75">
      <c r="B4" t="s">
        <v>5</v>
      </c>
      <c r="C4">
        <v>0.16646</v>
      </c>
      <c r="D4">
        <v>0.4555</v>
      </c>
      <c r="F4">
        <v>0</v>
      </c>
    </row>
    <row r="8" spans="3:6" ht="12.75">
      <c r="C8" s="1">
        <v>438</v>
      </c>
      <c r="D8" s="1">
        <v>434</v>
      </c>
      <c r="E8" s="1">
        <v>435</v>
      </c>
      <c r="F8" t="str">
        <f>"Theoretical Candidate at "&amp;TEXT(EXP(F3),"00,000")</f>
        <v>Theoretical Candidate at 60,000</v>
      </c>
    </row>
    <row r="9" spans="2:6" ht="12.75">
      <c r="B9">
        <v>-10</v>
      </c>
      <c r="C9">
        <f aca="true" t="shared" si="0" ref="C9:F29">EXP(C$3+C$4*$B9)</f>
        <v>3509.0478084041783</v>
      </c>
      <c r="D9">
        <f t="shared" si="0"/>
        <v>509.33196778277465</v>
      </c>
      <c r="E9">
        <f t="shared" si="0"/>
        <v>1</v>
      </c>
      <c r="F9">
        <f>EXP(F$3+F$4*$B9)</f>
        <v>60000.00000000002</v>
      </c>
    </row>
    <row r="10" spans="2:6" ht="12.75">
      <c r="B10">
        <v>-9</v>
      </c>
      <c r="C10">
        <f t="shared" si="0"/>
        <v>4144.593529855954</v>
      </c>
      <c r="D10">
        <f t="shared" si="0"/>
        <v>803.1969888590727</v>
      </c>
      <c r="E10">
        <f t="shared" si="0"/>
        <v>1</v>
      </c>
      <c r="F10">
        <f t="shared" si="0"/>
        <v>60000.00000000002</v>
      </c>
    </row>
    <row r="11" spans="2:6" ht="12.75">
      <c r="B11">
        <v>-8</v>
      </c>
      <c r="C11">
        <f t="shared" si="0"/>
        <v>4895.246934676491</v>
      </c>
      <c r="D11">
        <f t="shared" si="0"/>
        <v>1266.6108623038979</v>
      </c>
      <c r="E11">
        <f t="shared" si="0"/>
        <v>1</v>
      </c>
      <c r="F11">
        <f t="shared" si="0"/>
        <v>60000.00000000002</v>
      </c>
    </row>
    <row r="12" spans="2:6" ht="12.75">
      <c r="B12">
        <v>-7</v>
      </c>
      <c r="C12">
        <f t="shared" si="0"/>
        <v>5781.855899459571</v>
      </c>
      <c r="D12">
        <f t="shared" si="0"/>
        <v>1997.3967765804352</v>
      </c>
      <c r="E12">
        <f t="shared" si="0"/>
        <v>1</v>
      </c>
      <c r="F12">
        <f t="shared" si="0"/>
        <v>60000.00000000002</v>
      </c>
    </row>
    <row r="13" spans="2:6" ht="12.75">
      <c r="B13">
        <v>-6</v>
      </c>
      <c r="C13">
        <f t="shared" si="0"/>
        <v>6829.044190867698</v>
      </c>
      <c r="D13">
        <f t="shared" si="0"/>
        <v>3149.818150017326</v>
      </c>
      <c r="E13">
        <f t="shared" si="0"/>
        <v>1</v>
      </c>
      <c r="F13">
        <f t="shared" si="0"/>
        <v>60000.00000000002</v>
      </c>
    </row>
    <row r="14" spans="2:6" ht="12.75">
      <c r="B14">
        <v>-5</v>
      </c>
      <c r="C14">
        <f t="shared" si="0"/>
        <v>8065.895340833895</v>
      </c>
      <c r="D14">
        <f t="shared" si="0"/>
        <v>4967.142479905291</v>
      </c>
      <c r="E14">
        <f t="shared" si="0"/>
        <v>1</v>
      </c>
      <c r="F14">
        <f t="shared" si="0"/>
        <v>60000.00000000002</v>
      </c>
    </row>
    <row r="15" spans="2:6" ht="12.75">
      <c r="B15">
        <v>-4</v>
      </c>
      <c r="C15">
        <f t="shared" si="0"/>
        <v>9526.760382702925</v>
      </c>
      <c r="D15">
        <f t="shared" si="0"/>
        <v>7832.993284245306</v>
      </c>
      <c r="E15">
        <f t="shared" si="0"/>
        <v>1</v>
      </c>
      <c r="F15">
        <f t="shared" si="0"/>
        <v>60000.00000000002</v>
      </c>
    </row>
    <row r="16" spans="2:6" ht="12.75">
      <c r="B16">
        <v>-3</v>
      </c>
      <c r="C16">
        <f t="shared" si="0"/>
        <v>11252.211881546018</v>
      </c>
      <c r="D16">
        <f t="shared" si="0"/>
        <v>12352.330145400183</v>
      </c>
      <c r="E16">
        <f t="shared" si="0"/>
        <v>1</v>
      </c>
      <c r="F16">
        <f t="shared" si="0"/>
        <v>60000.00000000002</v>
      </c>
    </row>
    <row r="17" spans="2:6" ht="12.75">
      <c r="B17">
        <v>-2</v>
      </c>
      <c r="C17">
        <f t="shared" si="0"/>
        <v>13290.17075490706</v>
      </c>
      <c r="D17">
        <f t="shared" si="0"/>
        <v>19479.1511347074</v>
      </c>
      <c r="E17">
        <f t="shared" si="0"/>
        <v>1</v>
      </c>
      <c r="F17">
        <f t="shared" si="0"/>
        <v>60000.00000000002</v>
      </c>
    </row>
    <row r="18" spans="2:6" ht="12.75">
      <c r="B18">
        <v>-1</v>
      </c>
      <c r="C18">
        <f t="shared" si="0"/>
        <v>15697.237179141917</v>
      </c>
      <c r="D18">
        <f t="shared" si="0"/>
        <v>30717.874640848106</v>
      </c>
      <c r="E18">
        <f t="shared" si="0"/>
        <v>1</v>
      </c>
      <c r="F18">
        <f t="shared" si="0"/>
        <v>60000.00000000002</v>
      </c>
    </row>
    <row r="19" spans="2:6" ht="12.75">
      <c r="B19">
        <v>0</v>
      </c>
      <c r="C19">
        <f t="shared" si="0"/>
        <v>18540.26254457698</v>
      </c>
      <c r="D19">
        <f t="shared" si="0"/>
        <v>48440.91079357163</v>
      </c>
      <c r="E19">
        <f t="shared" si="0"/>
        <v>1</v>
      </c>
      <c r="F19">
        <f t="shared" si="0"/>
        <v>60000.00000000002</v>
      </c>
    </row>
    <row r="20" spans="2:6" ht="12.75">
      <c r="B20">
        <v>1</v>
      </c>
      <c r="C20">
        <f t="shared" si="0"/>
        <v>21898.206117354122</v>
      </c>
      <c r="D20">
        <f t="shared" si="0"/>
        <v>76389.45942537313</v>
      </c>
      <c r="E20">
        <f t="shared" si="0"/>
        <v>1</v>
      </c>
      <c r="F20">
        <f t="shared" si="0"/>
        <v>60000.00000000002</v>
      </c>
    </row>
    <row r="21" spans="2:6" ht="12.75">
      <c r="B21">
        <v>2</v>
      </c>
      <c r="C21">
        <f t="shared" si="0"/>
        <v>25864.32797298156</v>
      </c>
      <c r="D21">
        <f t="shared" si="0"/>
        <v>120463.24925986116</v>
      </c>
      <c r="E21">
        <f t="shared" si="0"/>
        <v>1</v>
      </c>
      <c r="F21">
        <f t="shared" si="0"/>
        <v>60000.00000000002</v>
      </c>
    </row>
    <row r="22" spans="2:6" ht="12.75">
      <c r="B22">
        <v>3</v>
      </c>
      <c r="C22">
        <f t="shared" si="0"/>
        <v>30548.77910587435</v>
      </c>
      <c r="D22">
        <f t="shared" si="0"/>
        <v>189965.92633856804</v>
      </c>
      <c r="E22">
        <f t="shared" si="0"/>
        <v>1</v>
      </c>
      <c r="F22">
        <f t="shared" si="0"/>
        <v>60000.00000000002</v>
      </c>
    </row>
    <row r="23" spans="2:6" ht="12.75">
      <c r="B23">
        <v>4</v>
      </c>
      <c r="C23">
        <f t="shared" si="0"/>
        <v>36081.66064992579</v>
      </c>
      <c r="D23">
        <f t="shared" si="0"/>
        <v>299568.9838302788</v>
      </c>
      <c r="E23">
        <f t="shared" si="0"/>
        <v>1</v>
      </c>
      <c r="F23">
        <f t="shared" si="0"/>
        <v>60000.00000000002</v>
      </c>
    </row>
    <row r="24" spans="2:6" ht="12.75">
      <c r="B24">
        <v>5</v>
      </c>
      <c r="C24">
        <f t="shared" si="0"/>
        <v>42616.637173760595</v>
      </c>
      <c r="D24">
        <f t="shared" si="0"/>
        <v>472408.8040565943</v>
      </c>
      <c r="E24">
        <f t="shared" si="0"/>
        <v>1</v>
      </c>
      <c r="F24">
        <f t="shared" si="0"/>
        <v>60000.00000000002</v>
      </c>
    </row>
    <row r="25" spans="2:6" ht="12.75">
      <c r="B25">
        <v>6</v>
      </c>
      <c r="C25">
        <f t="shared" si="0"/>
        <v>50335.2044026191</v>
      </c>
      <c r="D25">
        <f t="shared" si="0"/>
        <v>744970.5750466443</v>
      </c>
      <c r="E25">
        <f t="shared" si="0"/>
        <v>1</v>
      </c>
      <c r="F25">
        <f t="shared" si="0"/>
        <v>60000.00000000002</v>
      </c>
    </row>
    <row r="26" spans="2:6" ht="12.75">
      <c r="B26">
        <v>7</v>
      </c>
      <c r="C26">
        <f t="shared" si="0"/>
        <v>59451.72989419773</v>
      </c>
      <c r="D26">
        <f t="shared" si="0"/>
        <v>1174790.0397276285</v>
      </c>
      <c r="E26">
        <f t="shared" si="0"/>
        <v>1</v>
      </c>
      <c r="F26">
        <f t="shared" si="0"/>
        <v>60000.00000000002</v>
      </c>
    </row>
    <row r="27" spans="2:6" ht="12.75">
      <c r="B27">
        <v>8</v>
      </c>
      <c r="C27">
        <f t="shared" si="0"/>
        <v>70219.40666299824</v>
      </c>
      <c r="D27">
        <f t="shared" si="0"/>
        <v>1852598.8591654475</v>
      </c>
      <c r="E27">
        <f t="shared" si="0"/>
        <v>1</v>
      </c>
      <c r="F27">
        <f t="shared" si="0"/>
        <v>60000.00000000002</v>
      </c>
    </row>
    <row r="28" spans="2:6" ht="12.75">
      <c r="B28">
        <v>9</v>
      </c>
      <c r="C28">
        <f t="shared" si="0"/>
        <v>82937.28510303177</v>
      </c>
      <c r="D28">
        <f t="shared" si="0"/>
        <v>2921477.384824308</v>
      </c>
      <c r="E28">
        <f t="shared" si="0"/>
        <v>1</v>
      </c>
      <c r="F28">
        <f t="shared" si="0"/>
        <v>60000.00000000002</v>
      </c>
    </row>
    <row r="29" spans="2:6" ht="12.75">
      <c r="B29">
        <v>10</v>
      </c>
      <c r="C29">
        <f t="shared" si="0"/>
        <v>97958.57850627818</v>
      </c>
      <c r="D29">
        <f t="shared" si="0"/>
        <v>4607057.846232684</v>
      </c>
      <c r="E29">
        <f t="shared" si="0"/>
        <v>1</v>
      </c>
      <c r="F29">
        <f t="shared" si="0"/>
        <v>60000.00000000002</v>
      </c>
    </row>
  </sheetData>
  <sheetProtection/>
  <printOptions/>
  <pageMargins left="0.75" right="0.75" top="1" bottom="1" header="0.5" footer="0.5"/>
  <pageSetup orientation="portrait" paperSize="9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B2:G28"/>
  <sheetViews>
    <sheetView zoomScalePageLayoutView="0" workbookViewId="0" topLeftCell="A7">
      <selection activeCell="A1" sqref="A1:A16384"/>
    </sheetView>
  </sheetViews>
  <sheetFormatPr defaultColWidth="9.140625" defaultRowHeight="12.75"/>
  <sheetData>
    <row r="2" spans="2:7" ht="12.75">
      <c r="B2" t="s">
        <v>4</v>
      </c>
      <c r="C2">
        <v>78.2</v>
      </c>
      <c r="D2">
        <v>76</v>
      </c>
      <c r="E2">
        <v>82.4</v>
      </c>
      <c r="F2" s="2">
        <v>79</v>
      </c>
      <c r="G2" s="2"/>
    </row>
    <row r="3" spans="2:6" ht="12.75">
      <c r="B3" t="s">
        <v>5</v>
      </c>
      <c r="C3">
        <v>2.56</v>
      </c>
      <c r="D3">
        <v>2.02</v>
      </c>
      <c r="E3">
        <v>2.28</v>
      </c>
      <c r="F3">
        <v>2.3</v>
      </c>
    </row>
    <row r="7" spans="3:6" ht="12.75">
      <c r="C7" s="1">
        <v>438</v>
      </c>
      <c r="D7" s="1">
        <v>434</v>
      </c>
      <c r="E7" s="1">
        <v>435</v>
      </c>
      <c r="F7" t="str">
        <f>"Theoretical Candidate at "&amp;TEXT(F2,"0.0")</f>
        <v>Theoretical Candidate at 79.0</v>
      </c>
    </row>
    <row r="8" spans="2:6" ht="12.75">
      <c r="B8">
        <v>-10</v>
      </c>
      <c r="C8">
        <f aca="true" t="shared" si="0" ref="C8:F17">C$2+C$3*$B8</f>
        <v>52.6</v>
      </c>
      <c r="D8">
        <f t="shared" si="0"/>
        <v>55.8</v>
      </c>
      <c r="E8">
        <f t="shared" si="0"/>
        <v>59.60000000000001</v>
      </c>
      <c r="F8">
        <f t="shared" si="0"/>
        <v>56</v>
      </c>
    </row>
    <row r="9" spans="2:6" ht="12.75">
      <c r="B9">
        <v>-9</v>
      </c>
      <c r="C9">
        <f t="shared" si="0"/>
        <v>55.160000000000004</v>
      </c>
      <c r="D9">
        <f t="shared" si="0"/>
        <v>57.82</v>
      </c>
      <c r="E9">
        <f t="shared" si="0"/>
        <v>61.88000000000001</v>
      </c>
      <c r="F9">
        <f t="shared" si="0"/>
        <v>58.3</v>
      </c>
    </row>
    <row r="10" spans="2:6" ht="12.75">
      <c r="B10">
        <v>-8</v>
      </c>
      <c r="C10">
        <f t="shared" si="0"/>
        <v>57.72</v>
      </c>
      <c r="D10">
        <f t="shared" si="0"/>
        <v>59.84</v>
      </c>
      <c r="E10">
        <f t="shared" si="0"/>
        <v>64.16000000000001</v>
      </c>
      <c r="F10">
        <f t="shared" si="0"/>
        <v>60.6</v>
      </c>
    </row>
    <row r="11" spans="2:6" ht="12.75">
      <c r="B11">
        <v>-7</v>
      </c>
      <c r="C11">
        <f t="shared" si="0"/>
        <v>60.28</v>
      </c>
      <c r="D11">
        <f t="shared" si="0"/>
        <v>61.86</v>
      </c>
      <c r="E11">
        <f t="shared" si="0"/>
        <v>66.44000000000001</v>
      </c>
      <c r="F11">
        <f t="shared" si="0"/>
        <v>62.900000000000006</v>
      </c>
    </row>
    <row r="12" spans="2:6" ht="12.75">
      <c r="B12">
        <v>-6</v>
      </c>
      <c r="C12">
        <f t="shared" si="0"/>
        <v>62.84</v>
      </c>
      <c r="D12">
        <f t="shared" si="0"/>
        <v>63.879999999999995</v>
      </c>
      <c r="E12">
        <f t="shared" si="0"/>
        <v>68.72</v>
      </c>
      <c r="F12">
        <f t="shared" si="0"/>
        <v>65.2</v>
      </c>
    </row>
    <row r="13" spans="2:6" ht="12.75">
      <c r="B13">
        <v>-5</v>
      </c>
      <c r="C13">
        <f t="shared" si="0"/>
        <v>65.4</v>
      </c>
      <c r="D13">
        <f t="shared" si="0"/>
        <v>65.9</v>
      </c>
      <c r="E13">
        <f t="shared" si="0"/>
        <v>71</v>
      </c>
      <c r="F13">
        <f t="shared" si="0"/>
        <v>67.5</v>
      </c>
    </row>
    <row r="14" spans="2:6" ht="12.75">
      <c r="B14">
        <v>-4</v>
      </c>
      <c r="C14">
        <f t="shared" si="0"/>
        <v>67.96000000000001</v>
      </c>
      <c r="D14">
        <f t="shared" si="0"/>
        <v>67.92</v>
      </c>
      <c r="E14">
        <f t="shared" si="0"/>
        <v>73.28</v>
      </c>
      <c r="F14">
        <f t="shared" si="0"/>
        <v>69.8</v>
      </c>
    </row>
    <row r="15" spans="2:6" ht="12.75">
      <c r="B15">
        <v>-3</v>
      </c>
      <c r="C15">
        <f t="shared" si="0"/>
        <v>70.52000000000001</v>
      </c>
      <c r="D15">
        <f t="shared" si="0"/>
        <v>69.94</v>
      </c>
      <c r="E15">
        <f t="shared" si="0"/>
        <v>75.56</v>
      </c>
      <c r="F15">
        <f t="shared" si="0"/>
        <v>72.1</v>
      </c>
    </row>
    <row r="16" spans="2:6" ht="12.75">
      <c r="B16">
        <v>-2</v>
      </c>
      <c r="C16">
        <f t="shared" si="0"/>
        <v>73.08</v>
      </c>
      <c r="D16">
        <f t="shared" si="0"/>
        <v>71.96</v>
      </c>
      <c r="E16">
        <f t="shared" si="0"/>
        <v>77.84</v>
      </c>
      <c r="F16">
        <f t="shared" si="0"/>
        <v>74.4</v>
      </c>
    </row>
    <row r="17" spans="2:6" ht="12.75">
      <c r="B17">
        <v>-1</v>
      </c>
      <c r="C17">
        <f t="shared" si="0"/>
        <v>75.64</v>
      </c>
      <c r="D17">
        <f t="shared" si="0"/>
        <v>73.98</v>
      </c>
      <c r="E17">
        <f t="shared" si="0"/>
        <v>80.12</v>
      </c>
      <c r="F17">
        <f t="shared" si="0"/>
        <v>76.7</v>
      </c>
    </row>
    <row r="18" spans="2:6" ht="12.75">
      <c r="B18">
        <v>0</v>
      </c>
      <c r="C18">
        <f aca="true" t="shared" si="1" ref="C18:F28">C$2+C$3*$B18</f>
        <v>78.2</v>
      </c>
      <c r="D18">
        <f t="shared" si="1"/>
        <v>76</v>
      </c>
      <c r="E18">
        <f t="shared" si="1"/>
        <v>82.4</v>
      </c>
      <c r="F18">
        <f t="shared" si="1"/>
        <v>79</v>
      </c>
    </row>
    <row r="19" spans="2:6" ht="12.75">
      <c r="B19">
        <v>1</v>
      </c>
      <c r="C19">
        <f t="shared" si="1"/>
        <v>80.76</v>
      </c>
      <c r="D19">
        <f t="shared" si="1"/>
        <v>78.02</v>
      </c>
      <c r="E19">
        <f t="shared" si="1"/>
        <v>84.68</v>
      </c>
      <c r="F19">
        <f t="shared" si="1"/>
        <v>81.3</v>
      </c>
    </row>
    <row r="20" spans="2:6" ht="12.75">
      <c r="B20">
        <v>2</v>
      </c>
      <c r="C20">
        <f t="shared" si="1"/>
        <v>83.32000000000001</v>
      </c>
      <c r="D20">
        <f t="shared" si="1"/>
        <v>80.04</v>
      </c>
      <c r="E20">
        <f t="shared" si="1"/>
        <v>86.96000000000001</v>
      </c>
      <c r="F20">
        <f t="shared" si="1"/>
        <v>83.6</v>
      </c>
    </row>
    <row r="21" spans="2:6" ht="12.75">
      <c r="B21">
        <v>3</v>
      </c>
      <c r="C21">
        <f t="shared" si="1"/>
        <v>85.88</v>
      </c>
      <c r="D21">
        <f t="shared" si="1"/>
        <v>82.06</v>
      </c>
      <c r="E21">
        <f t="shared" si="1"/>
        <v>89.24000000000001</v>
      </c>
      <c r="F21">
        <f t="shared" si="1"/>
        <v>85.9</v>
      </c>
    </row>
    <row r="22" spans="2:6" ht="12.75">
      <c r="B22">
        <v>4</v>
      </c>
      <c r="C22">
        <f t="shared" si="1"/>
        <v>88.44</v>
      </c>
      <c r="D22">
        <f t="shared" si="1"/>
        <v>84.08</v>
      </c>
      <c r="E22">
        <f t="shared" si="1"/>
        <v>91.52000000000001</v>
      </c>
      <c r="F22">
        <f t="shared" si="1"/>
        <v>88.2</v>
      </c>
    </row>
    <row r="23" spans="2:6" ht="12.75">
      <c r="B23">
        <v>5</v>
      </c>
      <c r="C23">
        <f t="shared" si="1"/>
        <v>91</v>
      </c>
      <c r="D23">
        <f t="shared" si="1"/>
        <v>86.1</v>
      </c>
      <c r="E23">
        <f t="shared" si="1"/>
        <v>93.80000000000001</v>
      </c>
      <c r="F23">
        <f t="shared" si="1"/>
        <v>90.5</v>
      </c>
    </row>
    <row r="24" spans="2:6" ht="12.75">
      <c r="B24">
        <v>6</v>
      </c>
      <c r="C24">
        <f t="shared" si="1"/>
        <v>93.56</v>
      </c>
      <c r="D24">
        <f t="shared" si="1"/>
        <v>88.12</v>
      </c>
      <c r="E24">
        <f t="shared" si="1"/>
        <v>96.08000000000001</v>
      </c>
      <c r="F24">
        <f t="shared" si="1"/>
        <v>92.8</v>
      </c>
    </row>
    <row r="25" spans="2:6" ht="12.75">
      <c r="B25">
        <v>7</v>
      </c>
      <c r="C25">
        <f t="shared" si="1"/>
        <v>96.12</v>
      </c>
      <c r="D25">
        <f t="shared" si="1"/>
        <v>90.14</v>
      </c>
      <c r="E25">
        <f t="shared" si="1"/>
        <v>98.36</v>
      </c>
      <c r="F25">
        <f t="shared" si="1"/>
        <v>95.1</v>
      </c>
    </row>
    <row r="26" spans="2:6" ht="12.75">
      <c r="B26">
        <v>8</v>
      </c>
      <c r="C26">
        <f t="shared" si="1"/>
        <v>98.68</v>
      </c>
      <c r="D26">
        <f t="shared" si="1"/>
        <v>92.16</v>
      </c>
      <c r="E26">
        <f t="shared" si="1"/>
        <v>100.64</v>
      </c>
      <c r="F26">
        <f t="shared" si="1"/>
        <v>97.4</v>
      </c>
    </row>
    <row r="27" spans="2:6" ht="12.75">
      <c r="B27">
        <v>9</v>
      </c>
      <c r="C27">
        <f t="shared" si="1"/>
        <v>101.24000000000001</v>
      </c>
      <c r="D27">
        <f t="shared" si="1"/>
        <v>94.18</v>
      </c>
      <c r="E27">
        <f t="shared" si="1"/>
        <v>102.92</v>
      </c>
      <c r="F27">
        <f t="shared" si="1"/>
        <v>99.7</v>
      </c>
    </row>
    <row r="28" spans="2:6" ht="12.75">
      <c r="B28">
        <v>10</v>
      </c>
      <c r="C28">
        <f t="shared" si="1"/>
        <v>103.80000000000001</v>
      </c>
      <c r="D28">
        <f t="shared" si="1"/>
        <v>96.2</v>
      </c>
      <c r="E28">
        <f t="shared" si="1"/>
        <v>105.2</v>
      </c>
      <c r="F28">
        <f t="shared" si="1"/>
        <v>102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intertek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</dc:creator>
  <cp:keywords/>
  <dc:description/>
  <cp:lastModifiedBy>Martin Chadwick</cp:lastModifiedBy>
  <cp:lastPrinted>2010-04-01T14:07:44Z</cp:lastPrinted>
  <dcterms:created xsi:type="dcterms:W3CDTF">2010-02-25T21:12:00Z</dcterms:created>
  <dcterms:modified xsi:type="dcterms:W3CDTF">2010-04-28T11:51:18Z</dcterms:modified>
  <cp:category/>
  <cp:version/>
  <cp:contentType/>
  <cp:contentStatus/>
</cp:coreProperties>
</file>